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5. Publicacion\2026\"/>
    </mc:Choice>
  </mc:AlternateContent>
  <xr:revisionPtr revIDLastSave="0" documentId="13_ncr:1_{6EF26B72-514E-4F5A-B18E-03D375BA748A}" xr6:coauthVersionLast="36" xr6:coauthVersionMax="36" xr10:uidLastSave="{00000000-0000-0000-0000-000000000000}"/>
  <bookViews>
    <workbookView xWindow="0" yWindow="0" windowWidth="19200" windowHeight="5895" tabRatio="700" firstSheet="1" activeTab="2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D43" i="92" l="1"/>
  <c r="GD42" i="93"/>
  <c r="GD39" i="84"/>
  <c r="GD41" i="85"/>
  <c r="GD31" i="85"/>
  <c r="GD9" i="85"/>
  <c r="GD42" i="91"/>
  <c r="GD13" i="92" l="1"/>
  <c r="GD44" i="92"/>
  <c r="GD13" i="93"/>
  <c r="GD13" i="84"/>
  <c r="GD13" i="85"/>
  <c r="GC30" i="85"/>
  <c r="GD13" i="91"/>
  <c r="GD30" i="85" l="1"/>
  <c r="GD23" i="91"/>
  <c r="GD29" i="85"/>
  <c r="GD24" i="92"/>
  <c r="GD39" i="93"/>
  <c r="GD23" i="85"/>
  <c r="GD14" i="92"/>
  <c r="GD25" i="92"/>
  <c r="GD28" i="85"/>
  <c r="GD29" i="84"/>
  <c r="GD10" i="93"/>
  <c r="GD29" i="91"/>
  <c r="GD41" i="93"/>
  <c r="GD28" i="91"/>
  <c r="GD11" i="93"/>
  <c r="GD38" i="84"/>
  <c r="GD14" i="93"/>
  <c r="GD38" i="93"/>
  <c r="GD32" i="91"/>
  <c r="GD9" i="84"/>
  <c r="GD21" i="93"/>
  <c r="GD28" i="92"/>
  <c r="GD31" i="91"/>
  <c r="GD39" i="85"/>
  <c r="GD37" i="84"/>
  <c r="GD16" i="93"/>
  <c r="GD27" i="92"/>
  <c r="GD30" i="91"/>
  <c r="GD36" i="84"/>
  <c r="GD43" i="93"/>
  <c r="GD15" i="93"/>
  <c r="GD26" i="92"/>
  <c r="GD28" i="84"/>
  <c r="GD21" i="91"/>
  <c r="GD22" i="85"/>
  <c r="GD24" i="84"/>
  <c r="GD31" i="93"/>
  <c r="GD42" i="92"/>
  <c r="GD12" i="93"/>
  <c r="GD25" i="91"/>
  <c r="GD16" i="91"/>
  <c r="GD21" i="85"/>
  <c r="GD23" i="84"/>
  <c r="GD30" i="93"/>
  <c r="GD41" i="92"/>
  <c r="GD12" i="92"/>
  <c r="GD23" i="92"/>
  <c r="GD22" i="92"/>
  <c r="GD22" i="91"/>
  <c r="GD15" i="91"/>
  <c r="GD20" i="85"/>
  <c r="GD22" i="84"/>
  <c r="GD29" i="93"/>
  <c r="GD11" i="92"/>
  <c r="GD36" i="93"/>
  <c r="GD24" i="85"/>
  <c r="GD25" i="84"/>
  <c r="GD43" i="91"/>
  <c r="GD14" i="91"/>
  <c r="GD15" i="85"/>
  <c r="GD21" i="84"/>
  <c r="GD28" i="93"/>
  <c r="GD37" i="92"/>
  <c r="GD9" i="92"/>
  <c r="GD26" i="91"/>
  <c r="GD27" i="91"/>
  <c r="GD27" i="84"/>
  <c r="GD41" i="91"/>
  <c r="GD14" i="85"/>
  <c r="GD20" i="84"/>
  <c r="GD27" i="93"/>
  <c r="GD36" i="92"/>
  <c r="GC30" i="84"/>
  <c r="GD30" i="84" s="1"/>
  <c r="GD31" i="84"/>
  <c r="GD16" i="92"/>
  <c r="GD40" i="91"/>
  <c r="GD12" i="91"/>
  <c r="GD15" i="84"/>
  <c r="GD26" i="93"/>
  <c r="GD33" i="92"/>
  <c r="GD40" i="93"/>
  <c r="GD27" i="85"/>
  <c r="GD39" i="91"/>
  <c r="GD11" i="91"/>
  <c r="GD12" i="85"/>
  <c r="GD14" i="84"/>
  <c r="GD25" i="93"/>
  <c r="GD32" i="92"/>
  <c r="GD24" i="91"/>
  <c r="GD15" i="92"/>
  <c r="GD9" i="91"/>
  <c r="GD11" i="85"/>
  <c r="GD24" i="93"/>
  <c r="GD31" i="92"/>
  <c r="GD25" i="85"/>
  <c r="GD32" i="93"/>
  <c r="GD35" i="91"/>
  <c r="GD12" i="84"/>
  <c r="GD23" i="93"/>
  <c r="GD30" i="92"/>
  <c r="GD26" i="85"/>
  <c r="GD26" i="84"/>
  <c r="GD34" i="91"/>
  <c r="GD40" i="84"/>
  <c r="GD11" i="84"/>
  <c r="GD22" i="93"/>
  <c r="GD29" i="92"/>
  <c r="GC35" i="92"/>
  <c r="GC9" i="93"/>
  <c r="GC35" i="84"/>
  <c r="GC33" i="91"/>
  <c r="GC10" i="91"/>
  <c r="GC19" i="85"/>
  <c r="GC37" i="93"/>
  <c r="GC10" i="85"/>
  <c r="GC19" i="84"/>
  <c r="GC20" i="91"/>
  <c r="GC21" i="92"/>
  <c r="GC10" i="84"/>
  <c r="GC20" i="93"/>
  <c r="GC8" i="84" l="1"/>
  <c r="GD10" i="84"/>
  <c r="GD21" i="92"/>
  <c r="GC8" i="85"/>
  <c r="GD10" i="85"/>
  <c r="GC18" i="84"/>
  <c r="GD18" i="84" s="1"/>
  <c r="GD19" i="84"/>
  <c r="GC18" i="85"/>
  <c r="GD18" i="85" s="1"/>
  <c r="GD19" i="85"/>
  <c r="GD37" i="93"/>
  <c r="GC8" i="91"/>
  <c r="GD10" i="91"/>
  <c r="GD33" i="91"/>
  <c r="GD35" i="84"/>
  <c r="GC8" i="93"/>
  <c r="GD9" i="93"/>
  <c r="GD35" i="92"/>
  <c r="GC10" i="92"/>
  <c r="GD17" i="92"/>
  <c r="GC19" i="93"/>
  <c r="GD19" i="93" s="1"/>
  <c r="GD20" i="93"/>
  <c r="GC19" i="91"/>
  <c r="GD19" i="91" s="1"/>
  <c r="GD20" i="91"/>
  <c r="GD8" i="85" l="1"/>
  <c r="GD8" i="91"/>
  <c r="GD8" i="93"/>
  <c r="GC8" i="92"/>
  <c r="GD10" i="92"/>
  <c r="GD8" i="84"/>
  <c r="GD8" i="92" l="1"/>
  <c r="GD36" i="85" l="1"/>
  <c r="GD40" i="85"/>
  <c r="GD42" i="85"/>
  <c r="GC35" i="85" l="1"/>
  <c r="GD35" i="85" s="1"/>
  <c r="GD37" i="85"/>
  <c r="FP30" i="85" l="1"/>
  <c r="FQ30" i="85"/>
  <c r="FR30" i="85"/>
  <c r="FS30" i="85"/>
  <c r="FT30" i="85"/>
  <c r="FU30" i="85"/>
  <c r="FV30" i="85"/>
  <c r="FW30" i="85"/>
  <c r="FX30" i="85"/>
  <c r="FY30" i="85"/>
  <c r="FZ30" i="85"/>
  <c r="GA41" i="85"/>
  <c r="GA31" i="85"/>
  <c r="GA9" i="85"/>
  <c r="FB30" i="85"/>
  <c r="FC30" i="85"/>
  <c r="FD30" i="85"/>
  <c r="FE30" i="85"/>
  <c r="FF30" i="85"/>
  <c r="FG30" i="85"/>
  <c r="FH30" i="85"/>
  <c r="FI30" i="85"/>
  <c r="FJ30" i="85"/>
  <c r="FK30" i="85"/>
  <c r="FL30" i="85"/>
  <c r="FO30" i="85"/>
  <c r="FM41" i="85"/>
  <c r="FM31" i="85"/>
  <c r="FM9" i="85"/>
  <c r="FA30" i="85"/>
  <c r="FP30" i="84"/>
  <c r="FQ30" i="84"/>
  <c r="FR30" i="84"/>
  <c r="FS30" i="84"/>
  <c r="FT30" i="84"/>
  <c r="FU30" i="84"/>
  <c r="FV30" i="84"/>
  <c r="FW30" i="84"/>
  <c r="FX30" i="84"/>
  <c r="FY30" i="84"/>
  <c r="FZ30" i="84"/>
  <c r="FB30" i="84"/>
  <c r="FC30" i="84"/>
  <c r="FD30" i="84"/>
  <c r="FE30" i="84"/>
  <c r="FF30" i="84"/>
  <c r="FG30" i="84"/>
  <c r="FH30" i="84"/>
  <c r="FI30" i="84"/>
  <c r="FJ30" i="84"/>
  <c r="FK30" i="84"/>
  <c r="FL30" i="84"/>
  <c r="FO30" i="84"/>
  <c r="FA30" i="84"/>
  <c r="GA39" i="84"/>
  <c r="FM39" i="84"/>
  <c r="GA42" i="93"/>
  <c r="FM42" i="93"/>
  <c r="FY35" i="84" l="1"/>
  <c r="FT37" i="93"/>
  <c r="FU35" i="84"/>
  <c r="FS19" i="84"/>
  <c r="FS18" i="84" s="1"/>
  <c r="FX19" i="85"/>
  <c r="FX18" i="85" s="1"/>
  <c r="FP19" i="85"/>
  <c r="FP18" i="85" s="1"/>
  <c r="FW10" i="85"/>
  <c r="FW8" i="85" s="1"/>
  <c r="FS35" i="84"/>
  <c r="FZ35" i="84"/>
  <c r="FS37" i="93"/>
  <c r="FQ35" i="84"/>
  <c r="FX35" i="84"/>
  <c r="FK35" i="84"/>
  <c r="FR35" i="84"/>
  <c r="FP35" i="84"/>
  <c r="FW35" i="84"/>
  <c r="FV35" i="84"/>
  <c r="FT35" i="84"/>
  <c r="FW35" i="85"/>
  <c r="FZ10" i="85"/>
  <c r="FZ8" i="85" s="1"/>
  <c r="FG37" i="93"/>
  <c r="FX20" i="93"/>
  <c r="FX19" i="93" s="1"/>
  <c r="FP20" i="93"/>
  <c r="FP19" i="93" s="1"/>
  <c r="FU37" i="93"/>
  <c r="FX10" i="84"/>
  <c r="FX8" i="84" s="1"/>
  <c r="FP10" i="84"/>
  <c r="FP8" i="84" s="1"/>
  <c r="FD37" i="93"/>
  <c r="FK9" i="93"/>
  <c r="FK8" i="93" s="1"/>
  <c r="FC9" i="93"/>
  <c r="FC8" i="93" s="1"/>
  <c r="FU19" i="84"/>
  <c r="FU18" i="84" s="1"/>
  <c r="FY9" i="93"/>
  <c r="FY8" i="93" s="1"/>
  <c r="FQ9" i="93"/>
  <c r="FQ8" i="93" s="1"/>
  <c r="FV10" i="84"/>
  <c r="FV8" i="84" s="1"/>
  <c r="FJ20" i="93"/>
  <c r="FJ19" i="93" s="1"/>
  <c r="FB20" i="93"/>
  <c r="FB19" i="93" s="1"/>
  <c r="FE20" i="93"/>
  <c r="FE19" i="93" s="1"/>
  <c r="FL9" i="93"/>
  <c r="FL8" i="93" s="1"/>
  <c r="FD9" i="93"/>
  <c r="FD8" i="93" s="1"/>
  <c r="FV37" i="93"/>
  <c r="FY20" i="93"/>
  <c r="FY19" i="93" s="1"/>
  <c r="FQ20" i="93"/>
  <c r="FQ19" i="93" s="1"/>
  <c r="FT20" i="93"/>
  <c r="FT19" i="93" s="1"/>
  <c r="FS9" i="93"/>
  <c r="FS8" i="93" s="1"/>
  <c r="FV19" i="84"/>
  <c r="FV18" i="84" s="1"/>
  <c r="FL20" i="93"/>
  <c r="FL19" i="93" s="1"/>
  <c r="FD20" i="93"/>
  <c r="FD19" i="93" s="1"/>
  <c r="FU10" i="84"/>
  <c r="FU8" i="84" s="1"/>
  <c r="FR10" i="85"/>
  <c r="FR8" i="85" s="1"/>
  <c r="FE37" i="93"/>
  <c r="FK20" i="93"/>
  <c r="FK19" i="93" s="1"/>
  <c r="FC20" i="93"/>
  <c r="FC19" i="93" s="1"/>
  <c r="FJ9" i="93"/>
  <c r="FJ8" i="93" s="1"/>
  <c r="FB9" i="93"/>
  <c r="FB8" i="93" s="1"/>
  <c r="FZ20" i="93"/>
  <c r="FZ19" i="93" s="1"/>
  <c r="FR20" i="93"/>
  <c r="FR19" i="93" s="1"/>
  <c r="FT19" i="84"/>
  <c r="FT18" i="84" s="1"/>
  <c r="FT10" i="84"/>
  <c r="FT8" i="84" s="1"/>
  <c r="FL37" i="93"/>
  <c r="FI9" i="93"/>
  <c r="FI8" i="93" s="1"/>
  <c r="FS10" i="84"/>
  <c r="FS8" i="84" s="1"/>
  <c r="FU10" i="85"/>
  <c r="FU8" i="85" s="1"/>
  <c r="FX10" i="85"/>
  <c r="FX8" i="85" s="1"/>
  <c r="FP10" i="85"/>
  <c r="FP8" i="85" s="1"/>
  <c r="FK37" i="93"/>
  <c r="FC37" i="93"/>
  <c r="FH9" i="93"/>
  <c r="FH8" i="93" s="1"/>
  <c r="FZ37" i="93"/>
  <c r="FR37" i="93"/>
  <c r="FT9" i="93"/>
  <c r="FT8" i="93" s="1"/>
  <c r="FW9" i="93"/>
  <c r="FW8" i="93" s="1"/>
  <c r="FZ19" i="84"/>
  <c r="FZ18" i="84" s="1"/>
  <c r="FR19" i="84"/>
  <c r="FR18" i="84" s="1"/>
  <c r="FZ10" i="84"/>
  <c r="FZ8" i="84" s="1"/>
  <c r="FR10" i="84"/>
  <c r="FR8" i="84" s="1"/>
  <c r="FJ37" i="93"/>
  <c r="FB37" i="93"/>
  <c r="FH20" i="93"/>
  <c r="FH19" i="93" s="1"/>
  <c r="FG9" i="93"/>
  <c r="FG8" i="93" s="1"/>
  <c r="FY37" i="93"/>
  <c r="FQ37" i="93"/>
  <c r="FX9" i="93"/>
  <c r="FX8" i="93" s="1"/>
  <c r="FP9" i="93"/>
  <c r="FP8" i="93" s="1"/>
  <c r="FV9" i="93"/>
  <c r="FV8" i="93" s="1"/>
  <c r="FY19" i="84"/>
  <c r="FY18" i="84" s="1"/>
  <c r="FQ19" i="84"/>
  <c r="FQ18" i="84" s="1"/>
  <c r="FY10" i="84"/>
  <c r="FY8" i="84" s="1"/>
  <c r="FQ10" i="84"/>
  <c r="FQ8" i="84" s="1"/>
  <c r="FF37" i="93"/>
  <c r="FI37" i="93"/>
  <c r="FI20" i="93"/>
  <c r="FI19" i="93" s="1"/>
  <c r="FG20" i="93"/>
  <c r="FG19" i="93" s="1"/>
  <c r="FF9" i="93"/>
  <c r="FF8" i="93" s="1"/>
  <c r="FX37" i="93"/>
  <c r="FP37" i="93"/>
  <c r="FS20" i="93"/>
  <c r="FS19" i="93" s="1"/>
  <c r="FV20" i="93"/>
  <c r="FV19" i="93" s="1"/>
  <c r="FZ9" i="93"/>
  <c r="FZ8" i="93" s="1"/>
  <c r="FR9" i="93"/>
  <c r="FR8" i="93" s="1"/>
  <c r="FU9" i="93"/>
  <c r="FU8" i="93" s="1"/>
  <c r="FX19" i="84"/>
  <c r="FX18" i="84" s="1"/>
  <c r="FP19" i="84"/>
  <c r="FP18" i="84" s="1"/>
  <c r="FF10" i="85"/>
  <c r="FF8" i="85" s="1"/>
  <c r="FH37" i="93"/>
  <c r="FF20" i="93"/>
  <c r="FF19" i="93" s="1"/>
  <c r="FE9" i="93"/>
  <c r="FE8" i="93" s="1"/>
  <c r="FW37" i="93"/>
  <c r="FW20" i="93"/>
  <c r="FW19" i="93" s="1"/>
  <c r="FU20" i="93"/>
  <c r="FU19" i="93" s="1"/>
  <c r="FW19" i="84"/>
  <c r="FW18" i="84" s="1"/>
  <c r="FW10" i="84"/>
  <c r="FW8" i="84" s="1"/>
  <c r="FV35" i="85"/>
  <c r="FU19" i="85"/>
  <c r="FU18" i="85" s="1"/>
  <c r="FY19" i="85"/>
  <c r="FY18" i="85" s="1"/>
  <c r="FQ19" i="85"/>
  <c r="FQ18" i="85" s="1"/>
  <c r="FT19" i="85"/>
  <c r="FT18" i="85" s="1"/>
  <c r="FS10" i="85"/>
  <c r="FS8" i="85" s="1"/>
  <c r="FS35" i="85"/>
  <c r="FZ19" i="85"/>
  <c r="FZ18" i="85" s="1"/>
  <c r="FR19" i="85"/>
  <c r="FR18" i="85" s="1"/>
  <c r="FY10" i="85"/>
  <c r="FY8" i="85" s="1"/>
  <c r="FQ10" i="85"/>
  <c r="FQ8" i="85" s="1"/>
  <c r="FZ35" i="85"/>
  <c r="FR35" i="85"/>
  <c r="FY35" i="85"/>
  <c r="FQ35" i="85"/>
  <c r="FT10" i="85"/>
  <c r="FT8" i="85" s="1"/>
  <c r="FU35" i="85"/>
  <c r="FX35" i="85"/>
  <c r="FP35" i="85"/>
  <c r="FW19" i="85"/>
  <c r="FW18" i="85" s="1"/>
  <c r="FV10" i="85"/>
  <c r="FV8" i="85" s="1"/>
  <c r="FT35" i="85"/>
  <c r="FS19" i="85"/>
  <c r="FS18" i="85" s="1"/>
  <c r="FV19" i="85"/>
  <c r="FV18" i="85" s="1"/>
  <c r="GA21" i="85"/>
  <c r="FK35" i="85"/>
  <c r="GA29" i="85"/>
  <c r="GA25" i="85"/>
  <c r="GA23" i="85"/>
  <c r="GA13" i="85"/>
  <c r="GA40" i="85"/>
  <c r="GA30" i="85"/>
  <c r="GA28" i="85"/>
  <c r="GA26" i="85"/>
  <c r="GA24" i="85"/>
  <c r="GA22" i="85"/>
  <c r="GA20" i="85"/>
  <c r="GA14" i="85"/>
  <c r="GA12" i="85"/>
  <c r="FG35" i="85"/>
  <c r="FF35" i="85"/>
  <c r="FJ35" i="85"/>
  <c r="FB35" i="85"/>
  <c r="FL19" i="85"/>
  <c r="FL18" i="85" s="1"/>
  <c r="FD19" i="85"/>
  <c r="FD18" i="85" s="1"/>
  <c r="FH10" i="85"/>
  <c r="FH8" i="85" s="1"/>
  <c r="GA39" i="85"/>
  <c r="GA42" i="85"/>
  <c r="FI35" i="85"/>
  <c r="GA27" i="85"/>
  <c r="FH35" i="85"/>
  <c r="FC35" i="85"/>
  <c r="FI19" i="85"/>
  <c r="FI18" i="85" s="1"/>
  <c r="FO10" i="85"/>
  <c r="FO8" i="85" s="1"/>
  <c r="FE10" i="85"/>
  <c r="FE8" i="85" s="1"/>
  <c r="GA11" i="85"/>
  <c r="GA37" i="85"/>
  <c r="FO19" i="85"/>
  <c r="FO18" i="85" s="1"/>
  <c r="FH19" i="85"/>
  <c r="FH18" i="85" s="1"/>
  <c r="FL10" i="85"/>
  <c r="FL8" i="85" s="1"/>
  <c r="FD10" i="85"/>
  <c r="FD8" i="85" s="1"/>
  <c r="FO35" i="85"/>
  <c r="FE35" i="85"/>
  <c r="FK19" i="85"/>
  <c r="FK18" i="85" s="1"/>
  <c r="FC19" i="85"/>
  <c r="FC18" i="85" s="1"/>
  <c r="FG19" i="85"/>
  <c r="FG18" i="85" s="1"/>
  <c r="FG10" i="85"/>
  <c r="FG8" i="85" s="1"/>
  <c r="FK10" i="85"/>
  <c r="FK8" i="85" s="1"/>
  <c r="FC10" i="85"/>
  <c r="FC8" i="85" s="1"/>
  <c r="GA36" i="85"/>
  <c r="FE19" i="85"/>
  <c r="FE18" i="85" s="1"/>
  <c r="FI10" i="85"/>
  <c r="FI8" i="85" s="1"/>
  <c r="FL35" i="85"/>
  <c r="FD35" i="85"/>
  <c r="FM24" i="85"/>
  <c r="FB19" i="85"/>
  <c r="FB18" i="85" s="1"/>
  <c r="FJ19" i="85"/>
  <c r="FJ18" i="85" s="1"/>
  <c r="FF19" i="85"/>
  <c r="FF18" i="85" s="1"/>
  <c r="FJ10" i="85"/>
  <c r="FJ8" i="85" s="1"/>
  <c r="FB10" i="85"/>
  <c r="FB8" i="85" s="1"/>
  <c r="GA15" i="85"/>
  <c r="FM23" i="85"/>
  <c r="FA35" i="85"/>
  <c r="FM12" i="85"/>
  <c r="FM37" i="85"/>
  <c r="FM42" i="85"/>
  <c r="FM39" i="85"/>
  <c r="FM28" i="85"/>
  <c r="FA10" i="85"/>
  <c r="FA8" i="85" s="1"/>
  <c r="FM22" i="85"/>
  <c r="FM26" i="85"/>
  <c r="FM21" i="85"/>
  <c r="FM30" i="85"/>
  <c r="FM13" i="85"/>
  <c r="FM27" i="85"/>
  <c r="FA19" i="85"/>
  <c r="FA18" i="85" s="1"/>
  <c r="FM15" i="85"/>
  <c r="FM25" i="85"/>
  <c r="FM29" i="85"/>
  <c r="FM40" i="85"/>
  <c r="FM14" i="85"/>
  <c r="FM20" i="85"/>
  <c r="FM11" i="85"/>
  <c r="FM36" i="85"/>
  <c r="FC35" i="84"/>
  <c r="FH35" i="84"/>
  <c r="FC10" i="84"/>
  <c r="FC8" i="84" s="1"/>
  <c r="FG10" i="84"/>
  <c r="FG8" i="84" s="1"/>
  <c r="FF35" i="84"/>
  <c r="FJ35" i="84"/>
  <c r="FB35" i="84"/>
  <c r="FI19" i="84"/>
  <c r="FI18" i="84" s="1"/>
  <c r="FO19" i="84"/>
  <c r="FO18" i="84" s="1"/>
  <c r="FE19" i="84"/>
  <c r="FE18" i="84" s="1"/>
  <c r="FO10" i="84"/>
  <c r="FO8" i="84" s="1"/>
  <c r="FE10" i="84"/>
  <c r="FE8" i="84" s="1"/>
  <c r="FI10" i="84"/>
  <c r="FI8" i="84" s="1"/>
  <c r="FA19" i="84"/>
  <c r="FA18" i="84" s="1"/>
  <c r="FL19" i="84"/>
  <c r="FL18" i="84" s="1"/>
  <c r="FD19" i="84"/>
  <c r="FD18" i="84" s="1"/>
  <c r="FL10" i="84"/>
  <c r="FL8" i="84" s="1"/>
  <c r="FD10" i="84"/>
  <c r="FD8" i="84" s="1"/>
  <c r="FH10" i="84"/>
  <c r="FH8" i="84" s="1"/>
  <c r="FG35" i="84"/>
  <c r="FJ19" i="84"/>
  <c r="FJ18" i="84" s="1"/>
  <c r="FB19" i="84"/>
  <c r="FB18" i="84" s="1"/>
  <c r="FF10" i="84"/>
  <c r="FF8" i="84" s="1"/>
  <c r="FK19" i="84"/>
  <c r="FK18" i="84" s="1"/>
  <c r="FA35" i="84"/>
  <c r="FI35" i="84"/>
  <c r="FO35" i="84"/>
  <c r="FE35" i="84"/>
  <c r="FH19" i="84"/>
  <c r="FH18" i="84" s="1"/>
  <c r="FL35" i="84"/>
  <c r="FD35" i="84"/>
  <c r="FG19" i="84"/>
  <c r="FG18" i="84" s="1"/>
  <c r="FC19" i="84"/>
  <c r="FC18" i="84" s="1"/>
  <c r="FK10" i="84"/>
  <c r="FK8" i="84" s="1"/>
  <c r="FF19" i="84"/>
  <c r="FF18" i="84" s="1"/>
  <c r="FJ10" i="84"/>
  <c r="FJ8" i="84" s="1"/>
  <c r="FB10" i="84"/>
  <c r="FB8" i="84" s="1"/>
  <c r="FM15" i="84"/>
  <c r="GA26" i="84"/>
  <c r="FA10" i="84"/>
  <c r="FA8" i="84" s="1"/>
  <c r="FM11" i="84"/>
  <c r="FM26" i="84"/>
  <c r="GA14" i="84"/>
  <c r="GA23" i="84"/>
  <c r="FM23" i="84"/>
  <c r="FM25" i="84"/>
  <c r="GA22" i="84"/>
  <c r="GA24" i="84"/>
  <c r="GA37" i="84"/>
  <c r="FM27" i="84"/>
  <c r="FM31" i="84"/>
  <c r="FM13" i="84"/>
  <c r="FM14" i="84"/>
  <c r="FM40" i="84"/>
  <c r="FM12" i="84"/>
  <c r="GA11" i="84"/>
  <c r="GA13" i="84"/>
  <c r="GA28" i="84"/>
  <c r="GA40" i="84"/>
  <c r="FM21" i="84"/>
  <c r="FM22" i="84"/>
  <c r="FM24" i="84"/>
  <c r="FM29" i="84"/>
  <c r="FM37" i="84"/>
  <c r="FM38" i="84"/>
  <c r="GA21" i="84"/>
  <c r="GA25" i="84"/>
  <c r="GA38" i="84"/>
  <c r="FM28" i="84"/>
  <c r="FM36" i="84"/>
  <c r="GA9" i="84"/>
  <c r="GA27" i="84"/>
  <c r="GA29" i="84"/>
  <c r="GA30" i="84"/>
  <c r="GA15" i="84"/>
  <c r="GA31" i="84"/>
  <c r="GA12" i="84"/>
  <c r="GA20" i="84"/>
  <c r="GA36" i="84"/>
  <c r="FM30" i="84"/>
  <c r="FM20" i="84"/>
  <c r="FM9" i="84"/>
  <c r="FO20" i="93"/>
  <c r="FO19" i="93" s="1"/>
  <c r="FO37" i="93"/>
  <c r="FO9" i="93"/>
  <c r="FO8" i="93" s="1"/>
  <c r="FM26" i="93"/>
  <c r="FM22" i="93"/>
  <c r="FM41" i="93"/>
  <c r="FM28" i="93"/>
  <c r="FM30" i="93"/>
  <c r="FM10" i="93"/>
  <c r="FM14" i="93"/>
  <c r="FM12" i="93"/>
  <c r="GA43" i="93"/>
  <c r="FA37" i="93"/>
  <c r="FM40" i="93"/>
  <c r="FA20" i="93"/>
  <c r="FA19" i="93" s="1"/>
  <c r="FA9" i="93"/>
  <c r="FA8" i="93" s="1"/>
  <c r="FM27" i="93"/>
  <c r="FM38" i="93"/>
  <c r="GA21" i="93"/>
  <c r="GA28" i="93"/>
  <c r="GA27" i="93"/>
  <c r="GA29" i="93"/>
  <c r="FM16" i="93"/>
  <c r="FM24" i="93"/>
  <c r="FM32" i="93"/>
  <c r="FM36" i="93"/>
  <c r="GA10" i="93"/>
  <c r="GA14" i="93"/>
  <c r="GA15" i="93"/>
  <c r="GA16" i="93"/>
  <c r="GA36" i="93"/>
  <c r="FM15" i="93"/>
  <c r="FM25" i="93"/>
  <c r="FM31" i="93"/>
  <c r="GA25" i="93"/>
  <c r="GA41" i="93"/>
  <c r="GA22" i="93"/>
  <c r="GA23" i="93"/>
  <c r="FM13" i="93"/>
  <c r="FM21" i="93"/>
  <c r="FM29" i="93"/>
  <c r="FM43" i="93"/>
  <c r="GA12" i="93"/>
  <c r="GA24" i="93"/>
  <c r="GA26" i="93"/>
  <c r="GA30" i="93"/>
  <c r="GA31" i="93"/>
  <c r="GA32" i="93"/>
  <c r="GA38" i="93"/>
  <c r="GA39" i="93"/>
  <c r="GA40" i="93"/>
  <c r="GA11" i="93"/>
  <c r="GA13" i="93"/>
  <c r="FM23" i="93"/>
  <c r="FM39" i="93"/>
  <c r="FM11" i="93"/>
  <c r="GA35" i="85" l="1"/>
  <c r="GA10" i="85"/>
  <c r="GA8" i="85"/>
  <c r="GA19" i="85"/>
  <c r="GA18" i="85"/>
  <c r="FM8" i="85"/>
  <c r="FM10" i="85"/>
  <c r="FM35" i="85"/>
  <c r="FM19" i="85"/>
  <c r="GA35" i="84"/>
  <c r="FM19" i="84"/>
  <c r="GA10" i="84"/>
  <c r="GA19" i="84"/>
  <c r="FM10" i="84"/>
  <c r="FM35" i="84"/>
  <c r="FM18" i="84"/>
  <c r="FM8" i="84"/>
  <c r="GA37" i="93"/>
  <c r="FM37" i="93"/>
  <c r="GA20" i="93"/>
  <c r="FM20" i="93"/>
  <c r="GA19" i="93"/>
  <c r="GA9" i="93"/>
  <c r="FM19" i="93"/>
  <c r="FM9" i="93"/>
  <c r="FM18" i="85" l="1"/>
  <c r="GA18" i="84"/>
  <c r="GA8" i="84"/>
  <c r="GA8" i="93"/>
  <c r="FM8" i="93"/>
  <c r="FU34" i="92" l="1"/>
  <c r="GA43" i="92"/>
  <c r="FE34" i="92"/>
  <c r="FJ34" i="92" s="1"/>
  <c r="FQ34" i="92" s="1"/>
  <c r="FX34" i="92" s="1"/>
  <c r="FM43" i="92"/>
  <c r="FX35" i="92" l="1"/>
  <c r="FU21" i="92"/>
  <c r="FU20" i="92" s="1"/>
  <c r="FZ35" i="92"/>
  <c r="FR35" i="92"/>
  <c r="FU35" i="92"/>
  <c r="FS35" i="92"/>
  <c r="FT21" i="92"/>
  <c r="FZ21" i="92"/>
  <c r="FR21" i="92"/>
  <c r="FP35" i="92"/>
  <c r="FS21" i="92"/>
  <c r="FY21" i="92"/>
  <c r="FQ21" i="92"/>
  <c r="FQ20" i="92" s="1"/>
  <c r="FW35" i="92"/>
  <c r="FX21" i="92"/>
  <c r="FX20" i="92" s="1"/>
  <c r="FP21" i="92"/>
  <c r="FV35" i="92"/>
  <c r="FW21" i="92"/>
  <c r="FV21" i="92"/>
  <c r="FY35" i="92"/>
  <c r="FQ35" i="92"/>
  <c r="FT35" i="92"/>
  <c r="FO35" i="92"/>
  <c r="FJ35" i="92"/>
  <c r="FB35" i="92"/>
  <c r="FI35" i="92"/>
  <c r="FE35" i="92"/>
  <c r="FH35" i="92"/>
  <c r="FM15" i="92"/>
  <c r="FG21" i="92"/>
  <c r="FG35" i="92"/>
  <c r="FF21" i="92"/>
  <c r="GA30" i="92"/>
  <c r="FO21" i="92"/>
  <c r="FD21" i="92"/>
  <c r="GA29" i="92"/>
  <c r="FC21" i="92"/>
  <c r="GA12" i="92"/>
  <c r="GA15" i="92"/>
  <c r="FK35" i="92"/>
  <c r="FC35" i="92"/>
  <c r="FH21" i="92"/>
  <c r="GA24" i="92"/>
  <c r="GA26" i="92"/>
  <c r="FE21" i="92"/>
  <c r="FE20" i="92" s="1"/>
  <c r="GA9" i="92"/>
  <c r="GA16" i="92"/>
  <c r="GA32" i="92"/>
  <c r="GA42" i="92"/>
  <c r="GA31" i="92"/>
  <c r="GA33" i="92"/>
  <c r="GA25" i="92"/>
  <c r="GA27" i="92"/>
  <c r="GA28" i="92"/>
  <c r="FF35" i="92"/>
  <c r="FK21" i="92"/>
  <c r="GA13" i="92"/>
  <c r="FJ21" i="92"/>
  <c r="FJ20" i="92" s="1"/>
  <c r="FB21" i="92"/>
  <c r="FL21" i="92"/>
  <c r="FL35" i="92"/>
  <c r="FD35" i="92"/>
  <c r="FI21" i="92"/>
  <c r="GA36" i="92"/>
  <c r="GA37" i="92"/>
  <c r="GA14" i="92"/>
  <c r="GA22" i="92"/>
  <c r="GA11" i="92"/>
  <c r="GA23" i="92"/>
  <c r="FA35" i="92"/>
  <c r="FM26" i="92"/>
  <c r="FA21" i="92"/>
  <c r="FM14" i="92"/>
  <c r="FM9" i="92"/>
  <c r="FM24" i="92"/>
  <c r="FM32" i="92"/>
  <c r="FM16" i="92"/>
  <c r="FM23" i="92"/>
  <c r="FM25" i="92"/>
  <c r="FM31" i="92"/>
  <c r="FM33" i="92"/>
  <c r="FM37" i="92"/>
  <c r="FM29" i="92"/>
  <c r="FM13" i="92"/>
  <c r="FM27" i="92"/>
  <c r="FM28" i="92"/>
  <c r="FM30" i="92"/>
  <c r="FM42" i="92"/>
  <c r="FM12" i="92"/>
  <c r="FM11" i="92"/>
  <c r="FM22" i="92"/>
  <c r="FM36" i="92"/>
  <c r="GA42" i="91"/>
  <c r="FM42" i="91"/>
  <c r="FD20" i="91" l="1"/>
  <c r="FK20" i="91"/>
  <c r="FC20" i="91"/>
  <c r="FP20" i="91"/>
  <c r="FI20" i="91"/>
  <c r="FK33" i="91"/>
  <c r="FC33" i="91"/>
  <c r="FG20" i="91"/>
  <c r="FR33" i="91"/>
  <c r="FO33" i="91"/>
  <c r="GA21" i="92"/>
  <c r="GA35" i="92"/>
  <c r="FM35" i="92"/>
  <c r="FM21" i="92"/>
  <c r="FE33" i="91"/>
  <c r="FX33" i="91"/>
  <c r="FZ33" i="91"/>
  <c r="FP33" i="91"/>
  <c r="FY33" i="91"/>
  <c r="FQ33" i="91"/>
  <c r="FW33" i="91"/>
  <c r="FV33" i="91"/>
  <c r="FU33" i="91"/>
  <c r="FT33" i="91"/>
  <c r="FS33" i="91"/>
  <c r="FS20" i="91"/>
  <c r="FJ33" i="91"/>
  <c r="FB33" i="91"/>
  <c r="FI33" i="91"/>
  <c r="FG33" i="91"/>
  <c r="FF33" i="91"/>
  <c r="FH33" i="91"/>
  <c r="FL33" i="91"/>
  <c r="FD33" i="91"/>
  <c r="FM35" i="91"/>
  <c r="FM22" i="91"/>
  <c r="FM24" i="91"/>
  <c r="FM21" i="91"/>
  <c r="GA22" i="91"/>
  <c r="FA33" i="91"/>
  <c r="GA21" i="91"/>
  <c r="GA9" i="91"/>
  <c r="GA11" i="91"/>
  <c r="GA15" i="91"/>
  <c r="GA24" i="91"/>
  <c r="GA27" i="91"/>
  <c r="GA31" i="91"/>
  <c r="FM31" i="91"/>
  <c r="GA35" i="91"/>
  <c r="FM23" i="91"/>
  <c r="FM34" i="91"/>
  <c r="FM27" i="91"/>
  <c r="GA12" i="91"/>
  <c r="GA13" i="91"/>
  <c r="GA14" i="91"/>
  <c r="GA23" i="91"/>
  <c r="GA28" i="91"/>
  <c r="GA29" i="91"/>
  <c r="GA30" i="91"/>
  <c r="FM11" i="91"/>
  <c r="FM13" i="91"/>
  <c r="FM9" i="91"/>
  <c r="FM15" i="91"/>
  <c r="FM12" i="91"/>
  <c r="FM14" i="91"/>
  <c r="FM28" i="91"/>
  <c r="FM29" i="91"/>
  <c r="FM30" i="91"/>
  <c r="GA34" i="91"/>
  <c r="GA25" i="91"/>
  <c r="FM25" i="91"/>
  <c r="FV20" i="91" l="1"/>
  <c r="FO20" i="91"/>
  <c r="FR20" i="91"/>
  <c r="FY20" i="91"/>
  <c r="FU20" i="91"/>
  <c r="FF20" i="91"/>
  <c r="FT20" i="91"/>
  <c r="FB20" i="91"/>
  <c r="FL20" i="91"/>
  <c r="FH20" i="91"/>
  <c r="FE20" i="91"/>
  <c r="FM26" i="91"/>
  <c r="FQ20" i="91"/>
  <c r="FX20" i="91"/>
  <c r="FA20" i="91"/>
  <c r="FZ20" i="91"/>
  <c r="FJ20" i="91"/>
  <c r="GA26" i="91"/>
  <c r="FW20" i="91"/>
  <c r="GA33" i="91"/>
  <c r="FM33" i="91"/>
  <c r="FM20" i="91" l="1"/>
  <c r="GA20" i="91"/>
  <c r="EX21" i="92"/>
  <c r="EV35" i="92"/>
  <c r="EW21" i="92"/>
  <c r="EX35" i="92"/>
  <c r="EW35" i="92"/>
  <c r="EV21" i="92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H34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Q42" i="92"/>
  <c r="BE42" i="92"/>
  <c r="BS42" i="92"/>
  <c r="CG42" i="92"/>
  <c r="EY42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F34" i="92" l="1"/>
  <c r="FH20" i="92"/>
  <c r="FO34" i="92"/>
  <c r="BS35" i="92"/>
  <c r="AC35" i="92"/>
  <c r="EK35" i="92"/>
  <c r="BE35" i="92"/>
  <c r="CG35" i="92"/>
  <c r="CU35" i="92"/>
  <c r="DI35" i="92"/>
  <c r="DW35" i="92"/>
  <c r="EY35" i="92"/>
  <c r="BE37" i="93"/>
  <c r="DI20" i="93"/>
  <c r="AQ19" i="93"/>
  <c r="AQ21" i="92"/>
  <c r="CL20" i="92"/>
  <c r="O35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EY37" i="93"/>
  <c r="AC10" i="91"/>
  <c r="EK9" i="93"/>
  <c r="DY8" i="93"/>
  <c r="DI19" i="93"/>
  <c r="CU19" i="93"/>
  <c r="CG9" i="93"/>
  <c r="CU9" i="93"/>
  <c r="CG33" i="91"/>
  <c r="CU20" i="91"/>
  <c r="O26" i="91"/>
  <c r="DI33" i="91"/>
  <c r="CG8" i="93"/>
  <c r="AJ34" i="92"/>
  <c r="AI20" i="92"/>
  <c r="BU20" i="92"/>
  <c r="CG21" i="92"/>
  <c r="EB20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BS21" i="92"/>
  <c r="O20" i="91"/>
  <c r="ED34" i="92"/>
  <c r="EC20" i="92"/>
  <c r="DW20" i="93"/>
  <c r="DK19" i="93"/>
  <c r="BS19" i="93"/>
  <c r="AQ35" i="92"/>
  <c r="AC8" i="91"/>
  <c r="BE20" i="93"/>
  <c r="AS19" i="93"/>
  <c r="DW9" i="93"/>
  <c r="DK8" i="93"/>
  <c r="AS8" i="93"/>
  <c r="C8" i="93"/>
  <c r="O9" i="93"/>
  <c r="G34" i="92"/>
  <c r="F20" i="92"/>
  <c r="DW20" i="92"/>
  <c r="EK26" i="91"/>
  <c r="BS26" i="91"/>
  <c r="Q8" i="93"/>
  <c r="AC9" i="93"/>
  <c r="C19" i="93"/>
  <c r="O20" i="93"/>
  <c r="EK20" i="93"/>
  <c r="DY19" i="93"/>
  <c r="AC26" i="91"/>
  <c r="CG20" i="91"/>
  <c r="FO20" i="92" l="1"/>
  <c r="FV34" i="92"/>
  <c r="DI20" i="91"/>
  <c r="BE20" i="91"/>
  <c r="O8" i="91"/>
  <c r="CG20" i="92"/>
  <c r="BS20" i="91"/>
  <c r="BE8" i="93"/>
  <c r="BE19" i="93"/>
  <c r="EY8" i="93"/>
  <c r="EK19" i="93"/>
  <c r="AC8" i="93"/>
  <c r="AQ20" i="91"/>
  <c r="AK34" i="92"/>
  <c r="AJ20" i="92"/>
  <c r="EK20" i="91"/>
  <c r="H34" i="92"/>
  <c r="G20" i="92"/>
  <c r="DW19" i="93"/>
  <c r="CO34" i="92"/>
  <c r="CN20" i="92"/>
  <c r="O8" i="93"/>
  <c r="AC20" i="91"/>
  <c r="DW8" i="93"/>
  <c r="AQ8" i="93"/>
  <c r="O19" i="93"/>
  <c r="EE34" i="92"/>
  <c r="ED20" i="92"/>
  <c r="EK8" i="93"/>
  <c r="FV20" i="92" l="1"/>
  <c r="AL34" i="92"/>
  <c r="AK20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J34" i="92"/>
  <c r="I20" i="92"/>
  <c r="AN34" i="92" l="1"/>
  <c r="AM20" i="92"/>
  <c r="K34" i="92"/>
  <c r="J20" i="92"/>
  <c r="EH34" i="92"/>
  <c r="EG20" i="92"/>
  <c r="CR34" i="92"/>
  <c r="CQ20" i="92"/>
  <c r="AO34" i="92" l="1"/>
  <c r="AN20" i="92"/>
  <c r="EI34" i="92"/>
  <c r="EH20" i="92"/>
  <c r="L34" i="92"/>
  <c r="K20" i="92"/>
  <c r="CS34" i="92"/>
  <c r="CR20" i="92"/>
  <c r="CT34" i="92" l="1"/>
  <c r="CS20" i="92"/>
  <c r="M34" i="92"/>
  <c r="L20" i="92"/>
  <c r="AP34" i="92"/>
  <c r="AP20" i="92" s="1"/>
  <c r="AO20" i="92"/>
  <c r="EJ34" i="92"/>
  <c r="EI20" i="92"/>
  <c r="CT20" i="92" l="1"/>
  <c r="CU34" i="92"/>
  <c r="EM34" i="92"/>
  <c r="EJ20" i="92"/>
  <c r="EK34" i="92"/>
  <c r="EN34" i="92" s="1"/>
  <c r="AQ34" i="92"/>
  <c r="AQ20" i="92"/>
  <c r="N34" i="92"/>
  <c r="M20" i="92"/>
  <c r="N20" i="92" l="1"/>
  <c r="O34" i="92"/>
  <c r="EQ34" i="92"/>
  <c r="EN20" i="92"/>
  <c r="EP34" i="92"/>
  <c r="EM20" i="92"/>
  <c r="CU20" i="92"/>
  <c r="EK20" i="92"/>
  <c r="O20" i="92" l="1"/>
  <c r="ES34" i="92"/>
  <c r="EV34" i="92" s="1"/>
  <c r="EP20" i="92"/>
  <c r="ET34" i="92"/>
  <c r="EW34" i="92" s="1"/>
  <c r="EQ20" i="92"/>
  <c r="EW20" i="92" l="1"/>
  <c r="FB34" i="92"/>
  <c r="EV20" i="92"/>
  <c r="FA34" i="92"/>
  <c r="ES20" i="92"/>
  <c r="ET20" i="92"/>
  <c r="FG34" i="92" l="1"/>
  <c r="FB20" i="92"/>
  <c r="FA20" i="92"/>
  <c r="FF34" i="92"/>
  <c r="EY34" i="92"/>
  <c r="FD34" i="92" s="1"/>
  <c r="FK34" i="92" l="1"/>
  <c r="FR34" i="92" s="1"/>
  <c r="FF20" i="92"/>
  <c r="FI34" i="92"/>
  <c r="FD20" i="92"/>
  <c r="FL34" i="92"/>
  <c r="FS34" i="92" s="1"/>
  <c r="FG20" i="92"/>
  <c r="EY20" i="92"/>
  <c r="FZ34" i="92" l="1"/>
  <c r="FS20" i="92"/>
  <c r="FI20" i="92"/>
  <c r="FP34" i="92"/>
  <c r="FY34" i="92"/>
  <c r="FR20" i="92"/>
  <c r="FL20" i="92"/>
  <c r="FK20" i="92"/>
  <c r="FY20" i="92" l="1"/>
  <c r="FZ20" i="92"/>
  <c r="FW34" i="92"/>
  <c r="FP20" i="92"/>
  <c r="FM20" i="92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W20" i="92" l="1"/>
  <c r="FM34" i="92"/>
  <c r="FT34" i="92" s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FT20" i="92" l="1"/>
  <c r="GC34" i="92"/>
  <c r="GA34" i="92"/>
  <c r="C18" i="85"/>
  <c r="C8" i="85"/>
  <c r="GC20" i="92" l="1"/>
  <c r="GA20" i="92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GD34" i="92" l="1"/>
  <c r="DR35" i="84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GD20" i="92" l="1"/>
  <c r="BV30" i="84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X10" i="92" l="1"/>
  <c r="FX8" i="92" s="1"/>
  <c r="FY10" i="92"/>
  <c r="FY8" i="92" s="1"/>
  <c r="FZ10" i="92"/>
  <c r="FZ8" i="92" s="1"/>
  <c r="FJ10" i="92"/>
  <c r="FJ8" i="92" s="1"/>
  <c r="FK10" i="92"/>
  <c r="FK8" i="92" s="1"/>
  <c r="FL10" i="92"/>
  <c r="FL8" i="92" s="1"/>
  <c r="FP10" i="92"/>
  <c r="FP8" i="92" s="1"/>
  <c r="FQ10" i="92"/>
  <c r="FQ8" i="92" s="1"/>
  <c r="FR10" i="92"/>
  <c r="FR8" i="92" s="1"/>
  <c r="FS10" i="92"/>
  <c r="FS8" i="92" s="1"/>
  <c r="FT10" i="92"/>
  <c r="FT8" i="92" s="1"/>
  <c r="FU10" i="92"/>
  <c r="FU8" i="92" s="1"/>
  <c r="FV10" i="92"/>
  <c r="FV8" i="92" s="1"/>
  <c r="FW10" i="92"/>
  <c r="FW8" i="92" s="1"/>
  <c r="FO10" i="92" l="1"/>
  <c r="GA17" i="92"/>
  <c r="FO8" i="92" l="1"/>
  <c r="GA10" i="92"/>
  <c r="GA44" i="92" l="1"/>
  <c r="GA8" i="92"/>
  <c r="FM44" i="92" l="1"/>
  <c r="EY44" i="92" l="1"/>
  <c r="D10" i="92" l="1"/>
  <c r="D8" i="92" s="1"/>
  <c r="F10" i="92"/>
  <c r="F8" i="92" s="1"/>
  <c r="G10" i="92"/>
  <c r="G8" i="92" s="1"/>
  <c r="H10" i="92"/>
  <c r="H8" i="92" s="1"/>
  <c r="I10" i="92"/>
  <c r="I8" i="92" s="1"/>
  <c r="J10" i="92"/>
  <c r="J8" i="92" s="1"/>
  <c r="K10" i="92"/>
  <c r="K8" i="92" s="1"/>
  <c r="L10" i="92"/>
  <c r="L8" i="92" s="1"/>
  <c r="M10" i="92"/>
  <c r="M8" i="92" s="1"/>
  <c r="N10" i="92"/>
  <c r="N8" i="92" s="1"/>
  <c r="R10" i="92"/>
  <c r="R8" i="92" s="1"/>
  <c r="S10" i="92"/>
  <c r="S8" i="92" s="1"/>
  <c r="T10" i="92"/>
  <c r="T8" i="92" s="1"/>
  <c r="U10" i="92"/>
  <c r="U8" i="92" s="1"/>
  <c r="V10" i="92"/>
  <c r="V8" i="92" s="1"/>
  <c r="X10" i="92"/>
  <c r="X8" i="92" s="1"/>
  <c r="Y10" i="92"/>
  <c r="Y8" i="92" s="1"/>
  <c r="Z10" i="92"/>
  <c r="Z8" i="92" s="1"/>
  <c r="AA10" i="92"/>
  <c r="AA8" i="92" s="1"/>
  <c r="AB10" i="92"/>
  <c r="AB8" i="92" s="1"/>
  <c r="AF10" i="92"/>
  <c r="AF8" i="92" s="1"/>
  <c r="AG10" i="92"/>
  <c r="AG8" i="92" s="1"/>
  <c r="AH10" i="92"/>
  <c r="AH8" i="92" s="1"/>
  <c r="AI10" i="92"/>
  <c r="AI8" i="92" s="1"/>
  <c r="AJ10" i="92"/>
  <c r="AJ8" i="92" s="1"/>
  <c r="AK10" i="92"/>
  <c r="AK8" i="92" s="1"/>
  <c r="AL10" i="92"/>
  <c r="AL8" i="92" s="1"/>
  <c r="AM10" i="92"/>
  <c r="AM8" i="92" s="1"/>
  <c r="AN10" i="92"/>
  <c r="AN8" i="92" s="1"/>
  <c r="AP10" i="92"/>
  <c r="AP8" i="92" s="1"/>
  <c r="C10" i="92" l="1"/>
  <c r="AE10" i="92"/>
  <c r="AS10" i="92"/>
  <c r="Q10" i="92"/>
  <c r="W10" i="92"/>
  <c r="W8" i="92" s="1"/>
  <c r="E10" i="92"/>
  <c r="E8" i="92" s="1"/>
  <c r="AO10" i="92"/>
  <c r="AO8" i="92" s="1"/>
  <c r="AC17" i="92" l="1"/>
  <c r="O17" i="92"/>
  <c r="Q20" i="92"/>
  <c r="R34" i="92"/>
  <c r="AC10" i="92"/>
  <c r="Q8" i="92"/>
  <c r="C8" i="92"/>
  <c r="O10" i="92"/>
  <c r="AS8" i="92"/>
  <c r="AQ17" i="92"/>
  <c r="AE8" i="92"/>
  <c r="AQ10" i="92"/>
  <c r="AQ8" i="92" l="1"/>
  <c r="O8" i="92"/>
  <c r="AC8" i="92"/>
  <c r="R20" i="92"/>
  <c r="S34" i="92"/>
  <c r="T34" i="92" l="1"/>
  <c r="S20" i="92"/>
  <c r="T20" i="92" l="1"/>
  <c r="U34" i="92"/>
  <c r="V34" i="92" l="1"/>
  <c r="U20" i="92"/>
  <c r="W34" i="92" l="1"/>
  <c r="V20" i="92"/>
  <c r="X34" i="92" l="1"/>
  <c r="W20" i="92"/>
  <c r="Y34" i="92" l="1"/>
  <c r="X20" i="92"/>
  <c r="Z34" i="92" l="1"/>
  <c r="Y20" i="92"/>
  <c r="AA34" i="92" l="1"/>
  <c r="Z20" i="92"/>
  <c r="AB34" i="92" l="1"/>
  <c r="AA20" i="92"/>
  <c r="AB20" i="92" l="1"/>
  <c r="AC34" i="92"/>
  <c r="AC20" i="92" l="1"/>
  <c r="AC44" i="92" l="1"/>
  <c r="BE44" i="92"/>
  <c r="O44" i="92"/>
  <c r="AQ44" i="92"/>
  <c r="DW44" i="92" l="1"/>
  <c r="DI44" i="92" l="1"/>
  <c r="BS44" i="92" l="1"/>
  <c r="CG44" i="92" l="1"/>
  <c r="CU44" i="92" l="1"/>
  <c r="FI10" i="92"/>
  <c r="FI8" i="92" s="1"/>
  <c r="FH10" i="92" l="1"/>
  <c r="FH8" i="92" s="1"/>
  <c r="FG10" i="92" l="1"/>
  <c r="FG8" i="92" s="1"/>
  <c r="FF10" i="92" l="1"/>
  <c r="FF8" i="92" s="1"/>
  <c r="FE10" i="92" l="1"/>
  <c r="FE8" i="92" s="1"/>
  <c r="FD10" i="92" l="1"/>
  <c r="FD8" i="92" s="1"/>
  <c r="FB10" i="92" l="1"/>
  <c r="FB8" i="92" s="1"/>
  <c r="FC10" i="92"/>
  <c r="FC8" i="92" s="1"/>
  <c r="EX10" i="92" l="1"/>
  <c r="EX8" i="92" s="1"/>
  <c r="FA10" i="92"/>
  <c r="FM17" i="92"/>
  <c r="FA8" i="92" l="1"/>
  <c r="FM10" i="92"/>
  <c r="FM8" i="92" l="1"/>
  <c r="EW10" i="92" l="1"/>
  <c r="EW8" i="92" s="1"/>
  <c r="EV10" i="92" l="1"/>
  <c r="EV8" i="92" s="1"/>
  <c r="EU10" i="92"/>
  <c r="EU8" i="92" s="1"/>
  <c r="ET10" i="92" l="1"/>
  <c r="ET8" i="92" s="1"/>
  <c r="ES10" i="92" l="1"/>
  <c r="ES8" i="92" s="1"/>
  <c r="ER10" i="92" l="1"/>
  <c r="ER8" i="92" s="1"/>
  <c r="EQ10" i="92" l="1"/>
  <c r="EQ8" i="92" s="1"/>
  <c r="EP10" i="92" l="1"/>
  <c r="EP8" i="92" s="1"/>
  <c r="EO10" i="92"/>
  <c r="EO8" i="92" s="1"/>
  <c r="EN10" i="92" l="1"/>
  <c r="EN8" i="92" s="1"/>
  <c r="EM10" i="92" l="1"/>
  <c r="EY17" i="92"/>
  <c r="EM8" i="92" l="1"/>
  <c r="EY10" i="92"/>
  <c r="EY8" i="92" l="1"/>
  <c r="EJ10" i="92" l="1"/>
  <c r="EJ8" i="92" s="1"/>
  <c r="EH10" i="92" l="1"/>
  <c r="EH8" i="92" s="1"/>
  <c r="EI10" i="92"/>
  <c r="EI8" i="92" s="1"/>
  <c r="EG10" i="92" l="1"/>
  <c r="EG8" i="92" s="1"/>
  <c r="EF10" i="92" l="1"/>
  <c r="EF8" i="92" s="1"/>
  <c r="EE10" i="92" l="1"/>
  <c r="EE8" i="92" s="1"/>
  <c r="ED10" i="92" l="1"/>
  <c r="ED8" i="92" s="1"/>
  <c r="EC10" i="92"/>
  <c r="EC8" i="92" s="1"/>
  <c r="EB10" i="92" l="1"/>
  <c r="EB8" i="92" s="1"/>
  <c r="EA10" i="92" l="1"/>
  <c r="EA8" i="92" s="1"/>
  <c r="DZ10" i="92" l="1"/>
  <c r="DZ8" i="92" s="1"/>
  <c r="DY10" i="92" l="1"/>
  <c r="EK17" i="92"/>
  <c r="DY8" i="92" l="1"/>
  <c r="EK10" i="92"/>
  <c r="EK8" i="92" l="1"/>
  <c r="DV10" i="92"/>
  <c r="DV8" i="92" s="1"/>
  <c r="DU10" i="92" l="1"/>
  <c r="DU8" i="92" s="1"/>
  <c r="DT10" i="92" l="1"/>
  <c r="DT8" i="92" s="1"/>
  <c r="DS10" i="92" l="1"/>
  <c r="DS8" i="92" s="1"/>
  <c r="DR10" i="92" l="1"/>
  <c r="DR8" i="92" s="1"/>
  <c r="DQ10" i="92" l="1"/>
  <c r="DQ8" i="92" s="1"/>
  <c r="DP10" i="92" l="1"/>
  <c r="DP8" i="92" s="1"/>
  <c r="DO10" i="92" l="1"/>
  <c r="DO8" i="92" s="1"/>
  <c r="DN10" i="92" l="1"/>
  <c r="DN8" i="92" s="1"/>
  <c r="DM10" i="92" l="1"/>
  <c r="DM8" i="92" s="1"/>
  <c r="CM10" i="92" l="1"/>
  <c r="CM8" i="92" s="1"/>
  <c r="BK10" i="92"/>
  <c r="BK8" i="92" s="1"/>
  <c r="AX10" i="92"/>
  <c r="AX8" i="92" s="1"/>
  <c r="BD10" i="92"/>
  <c r="BD8" i="92" s="1"/>
  <c r="BL10" i="92"/>
  <c r="BL8" i="92" s="1"/>
  <c r="BZ10" i="92"/>
  <c r="BZ8" i="92" s="1"/>
  <c r="CN10" i="92"/>
  <c r="CN8" i="92" s="1"/>
  <c r="BH10" i="92"/>
  <c r="BH8" i="92" s="1"/>
  <c r="AV10" i="92"/>
  <c r="AV8" i="92" s="1"/>
  <c r="BX10" i="92"/>
  <c r="BX8" i="92" s="1"/>
  <c r="CL10" i="92"/>
  <c r="CL8" i="92" s="1"/>
  <c r="CZ10" i="92"/>
  <c r="CZ8" i="92" s="1"/>
  <c r="DF10" i="92"/>
  <c r="DF8" i="92" s="1"/>
  <c r="CE10" i="92"/>
  <c r="CE8" i="92" s="1"/>
  <c r="BC10" i="92"/>
  <c r="BC8" i="92" s="1"/>
  <c r="AU10" i="92"/>
  <c r="AU8" i="92" s="1"/>
  <c r="BW10" i="92"/>
  <c r="BW8" i="92" s="1"/>
  <c r="CK10" i="92"/>
  <c r="CK8" i="92" s="1"/>
  <c r="CY10" i="92"/>
  <c r="CY8" i="92" s="1"/>
  <c r="DE10" i="92"/>
  <c r="DE8" i="92" s="1"/>
  <c r="DD10" i="92"/>
  <c r="DD8" i="92" s="1"/>
  <c r="CB10" i="92"/>
  <c r="CB8" i="92" s="1"/>
  <c r="AZ10" i="92"/>
  <c r="AZ8" i="92" s="1"/>
  <c r="DG10" i="92"/>
  <c r="DG8" i="92" s="1"/>
  <c r="DC10" i="92"/>
  <c r="DC8" i="92" s="1"/>
  <c r="DA10" i="92"/>
  <c r="DA8" i="92" s="1"/>
  <c r="BY10" i="92"/>
  <c r="BY8" i="92" s="1"/>
  <c r="BR10" i="92"/>
  <c r="BR8" i="92" s="1"/>
  <c r="CF10" i="92"/>
  <c r="CF8" i="92" s="1"/>
  <c r="CT10" i="92"/>
  <c r="CT8" i="92" s="1"/>
  <c r="DB10" i="92"/>
  <c r="DB8" i="92" s="1"/>
  <c r="DH10" i="92"/>
  <c r="DH8" i="92" s="1"/>
  <c r="AW10" i="92"/>
  <c r="AW8" i="92" s="1"/>
  <c r="CX10" i="92"/>
  <c r="CX8" i="92" s="1"/>
  <c r="BV10" i="92"/>
  <c r="BV8" i="92" s="1"/>
  <c r="BB10" i="92"/>
  <c r="BB8" i="92" s="1"/>
  <c r="BJ10" i="92"/>
  <c r="BJ8" i="92" s="1"/>
  <c r="BP10" i="92"/>
  <c r="BP8" i="92" s="1"/>
  <c r="CD10" i="92"/>
  <c r="CD8" i="92" s="1"/>
  <c r="CR10" i="92"/>
  <c r="CR8" i="92" s="1"/>
  <c r="CJ10" i="92"/>
  <c r="CJ8" i="92" s="1"/>
  <c r="CS10" i="92"/>
  <c r="CS8" i="92" s="1"/>
  <c r="BQ10" i="92"/>
  <c r="BQ8" i="92" s="1"/>
  <c r="DL10" i="92"/>
  <c r="DL8" i="92" s="1"/>
  <c r="BA10" i="92"/>
  <c r="BA8" i="92" s="1"/>
  <c r="BI10" i="92"/>
  <c r="BI8" i="92" s="1"/>
  <c r="BO10" i="92"/>
  <c r="BO8" i="92" s="1"/>
  <c r="CC10" i="92"/>
  <c r="CC8" i="92" s="1"/>
  <c r="CQ10" i="92"/>
  <c r="CQ8" i="92" s="1"/>
  <c r="CP10" i="92"/>
  <c r="CP8" i="92" s="1"/>
  <c r="BN10" i="92"/>
  <c r="BN8" i="92" s="1"/>
  <c r="AY10" i="92"/>
  <c r="AY8" i="92" s="1"/>
  <c r="BM10" i="92"/>
  <c r="BM8" i="92" s="1"/>
  <c r="CA10" i="92"/>
  <c r="CA8" i="92" s="1"/>
  <c r="CO10" i="92"/>
  <c r="CO8" i="92" s="1"/>
  <c r="AT10" i="92" l="1"/>
  <c r="BE17" i="92"/>
  <c r="DI17" i="92"/>
  <c r="CW10" i="92"/>
  <c r="CI10" i="92"/>
  <c r="CU17" i="92"/>
  <c r="BS17" i="92"/>
  <c r="BG10" i="92"/>
  <c r="AT20" i="92"/>
  <c r="BE34" i="92"/>
  <c r="BG20" i="92"/>
  <c r="BH34" i="92"/>
  <c r="DW17" i="92"/>
  <c r="DK10" i="92"/>
  <c r="CG17" i="92"/>
  <c r="BU10" i="92"/>
  <c r="CW20" i="92"/>
  <c r="CX34" i="92"/>
  <c r="BI34" i="92" l="1"/>
  <c r="BH20" i="92"/>
  <c r="BG8" i="92"/>
  <c r="BS10" i="92"/>
  <c r="CX20" i="92"/>
  <c r="CY34" i="92"/>
  <c r="BU8" i="92"/>
  <c r="CG10" i="92"/>
  <c r="CU10" i="92"/>
  <c r="CI8" i="92"/>
  <c r="AT8" i="92"/>
  <c r="BE10" i="92"/>
  <c r="DK8" i="92"/>
  <c r="DW10" i="92"/>
  <c r="BE20" i="92"/>
  <c r="CW8" i="92"/>
  <c r="DI10" i="92"/>
  <c r="DI8" i="92" l="1"/>
  <c r="DW8" i="92"/>
  <c r="BE8" i="92"/>
  <c r="CU8" i="92"/>
  <c r="CG8" i="92"/>
  <c r="CZ34" i="92"/>
  <c r="CY20" i="92"/>
  <c r="BS8" i="92"/>
  <c r="BJ34" i="92"/>
  <c r="BI20" i="92"/>
  <c r="CZ20" i="92" l="1"/>
  <c r="DA34" i="92"/>
  <c r="BK34" i="92"/>
  <c r="BJ20" i="92"/>
  <c r="BK20" i="92" l="1"/>
  <c r="BL34" i="92"/>
  <c r="DA20" i="92"/>
  <c r="DB34" i="92"/>
  <c r="DC34" i="92" l="1"/>
  <c r="DB20" i="92"/>
  <c r="BM34" i="92"/>
  <c r="BL20" i="92"/>
  <c r="BM20" i="92" l="1"/>
  <c r="BN34" i="92"/>
  <c r="DD34" i="92"/>
  <c r="DC20" i="92"/>
  <c r="DE34" i="92" l="1"/>
  <c r="DD20" i="92"/>
  <c r="BN20" i="92"/>
  <c r="BO34" i="92"/>
  <c r="BP34" i="92" l="1"/>
  <c r="BO20" i="92"/>
  <c r="DE20" i="92"/>
  <c r="DF34" i="92"/>
  <c r="DG34" i="92" l="1"/>
  <c r="DF20" i="92"/>
  <c r="BP20" i="92"/>
  <c r="BQ34" i="92"/>
  <c r="BR34" i="92" l="1"/>
  <c r="BQ20" i="92"/>
  <c r="DG20" i="92"/>
  <c r="DH34" i="92"/>
  <c r="DH20" i="92" l="1"/>
  <c r="DI34" i="92"/>
  <c r="BR20" i="92"/>
  <c r="BS34" i="92"/>
  <c r="BS20" i="92" l="1"/>
  <c r="DI20" i="92"/>
  <c r="GA41" i="92" l="1"/>
  <c r="FM41" i="92" l="1"/>
  <c r="AQ41" i="92" l="1"/>
  <c r="DW41" i="92"/>
  <c r="DI41" i="92"/>
  <c r="BS41" i="92"/>
  <c r="AC41" i="92"/>
  <c r="BE41" i="92"/>
  <c r="CG41" i="92"/>
  <c r="CU41" i="92"/>
  <c r="O41" i="92"/>
  <c r="EK41" i="92" l="1"/>
  <c r="EY41" i="92" l="1"/>
  <c r="EK44" i="92" l="1"/>
  <c r="GA43" i="91" l="1"/>
  <c r="FM43" i="91" l="1"/>
  <c r="EY43" i="91" l="1"/>
  <c r="AQ43" i="91" l="1"/>
  <c r="O43" i="91"/>
  <c r="BE43" i="91"/>
  <c r="AC43" i="91"/>
  <c r="DW43" i="91" l="1"/>
  <c r="DI43" i="91" l="1"/>
  <c r="BS43" i="91" l="1"/>
  <c r="CG43" i="91"/>
  <c r="CU43" i="91"/>
  <c r="FM40" i="91" l="1"/>
  <c r="BS40" i="91"/>
  <c r="EY40" i="91"/>
  <c r="BE40" i="91"/>
  <c r="CG40" i="91"/>
  <c r="EK40" i="91"/>
  <c r="AQ40" i="91"/>
  <c r="DW40" i="91"/>
  <c r="CU40" i="91"/>
  <c r="DI40" i="91"/>
  <c r="GA40" i="91"/>
  <c r="AC40" i="91"/>
  <c r="O40" i="91" l="1"/>
  <c r="CS10" i="91" l="1"/>
  <c r="CS8" i="91" s="1"/>
  <c r="CS19" i="91"/>
  <c r="EN10" i="91"/>
  <c r="EN8" i="91" s="1"/>
  <c r="EN19" i="91"/>
  <c r="EE19" i="91"/>
  <c r="EE10" i="91"/>
  <c r="EE8" i="91" s="1"/>
  <c r="BK19" i="91"/>
  <c r="BK10" i="91"/>
  <c r="BK8" i="91" s="1"/>
  <c r="AF10" i="91"/>
  <c r="AF8" i="91" s="1"/>
  <c r="AF19" i="91"/>
  <c r="CF19" i="91"/>
  <c r="CF10" i="91"/>
  <c r="CF8" i="91" s="1"/>
  <c r="AI19" i="91"/>
  <c r="AI10" i="91"/>
  <c r="AI8" i="91" s="1"/>
  <c r="BZ19" i="91"/>
  <c r="BZ10" i="91"/>
  <c r="BZ8" i="91" s="1"/>
  <c r="EC10" i="91"/>
  <c r="EC8" i="91" s="1"/>
  <c r="EC19" i="91"/>
  <c r="CY19" i="91"/>
  <c r="CY10" i="91"/>
  <c r="CY8" i="91" s="1"/>
  <c r="FV10" i="91"/>
  <c r="FV8" i="91" s="1"/>
  <c r="FV19" i="91"/>
  <c r="FU19" i="91"/>
  <c r="FU10" i="91"/>
  <c r="FU8" i="91" s="1"/>
  <c r="FR10" i="91"/>
  <c r="FR8" i="91" s="1"/>
  <c r="FR19" i="91"/>
  <c r="CL10" i="91"/>
  <c r="CL8" i="91" s="1"/>
  <c r="CL19" i="91"/>
  <c r="FW19" i="91"/>
  <c r="FW10" i="91"/>
  <c r="FW8" i="91" s="1"/>
  <c r="AL19" i="91"/>
  <c r="AL10" i="91"/>
  <c r="AL8" i="91" s="1"/>
  <c r="ES19" i="91"/>
  <c r="ES10" i="91"/>
  <c r="ES8" i="91" s="1"/>
  <c r="EG19" i="91"/>
  <c r="EG10" i="91"/>
  <c r="EG8" i="91" s="1"/>
  <c r="FX19" i="91"/>
  <c r="FX10" i="91"/>
  <c r="FX8" i="91" s="1"/>
  <c r="BB19" i="91"/>
  <c r="BB10" i="91"/>
  <c r="BB8" i="91" s="1"/>
  <c r="BD19" i="91"/>
  <c r="BD10" i="91"/>
  <c r="BD8" i="91" s="1"/>
  <c r="DT19" i="91"/>
  <c r="DT10" i="91"/>
  <c r="DT8" i="91" s="1"/>
  <c r="CR10" i="91"/>
  <c r="CR8" i="91" s="1"/>
  <c r="CR19" i="91"/>
  <c r="ED10" i="91"/>
  <c r="ED8" i="91" s="1"/>
  <c r="ED19" i="91"/>
  <c r="FY19" i="91"/>
  <c r="FY10" i="91"/>
  <c r="FY8" i="91" s="1"/>
  <c r="DL10" i="91"/>
  <c r="DL8" i="91" s="1"/>
  <c r="DL19" i="91"/>
  <c r="BH10" i="91"/>
  <c r="BH8" i="91" s="1"/>
  <c r="BH19" i="91"/>
  <c r="FE19" i="91"/>
  <c r="FE10" i="91"/>
  <c r="FE8" i="91" s="1"/>
  <c r="FI10" i="91"/>
  <c r="FI8" i="91" s="1"/>
  <c r="FI19" i="91"/>
  <c r="CO10" i="91"/>
  <c r="CO8" i="91" s="1"/>
  <c r="CO19" i="91"/>
  <c r="BY10" i="91"/>
  <c r="BY8" i="91" s="1"/>
  <c r="BY19" i="91"/>
  <c r="CC10" i="91"/>
  <c r="CC8" i="91" s="1"/>
  <c r="CC19" i="91"/>
  <c r="CT19" i="91"/>
  <c r="CT10" i="91"/>
  <c r="CT8" i="91" s="1"/>
  <c r="EU19" i="91"/>
  <c r="EU10" i="91"/>
  <c r="EU8" i="91" s="1"/>
  <c r="DP19" i="91"/>
  <c r="DP10" i="91"/>
  <c r="DP8" i="91" s="1"/>
  <c r="CJ19" i="91"/>
  <c r="CJ10" i="91"/>
  <c r="CJ8" i="91" s="1"/>
  <c r="AU19" i="91"/>
  <c r="AU10" i="91"/>
  <c r="AU8" i="91" s="1"/>
  <c r="EV19" i="91"/>
  <c r="EV10" i="91"/>
  <c r="EV8" i="91" s="1"/>
  <c r="BJ19" i="91"/>
  <c r="BJ10" i="91"/>
  <c r="BJ8" i="91" s="1"/>
  <c r="FK10" i="91"/>
  <c r="FK8" i="91" s="1"/>
  <c r="FK19" i="91"/>
  <c r="FD19" i="91"/>
  <c r="FD10" i="91"/>
  <c r="FD8" i="91" s="1"/>
  <c r="DM10" i="91"/>
  <c r="DM8" i="91" s="1"/>
  <c r="DM19" i="91"/>
  <c r="BC10" i="91"/>
  <c r="BC8" i="91" s="1"/>
  <c r="BC19" i="91"/>
  <c r="EF19" i="91"/>
  <c r="EF10" i="91"/>
  <c r="EF8" i="91" s="1"/>
  <c r="FZ10" i="91"/>
  <c r="FZ8" i="91" s="1"/>
  <c r="FZ19" i="91"/>
  <c r="CM10" i="91"/>
  <c r="CM8" i="91" s="1"/>
  <c r="CM19" i="91"/>
  <c r="AO19" i="91"/>
  <c r="AO10" i="91"/>
  <c r="AO8" i="91" s="1"/>
  <c r="FB19" i="91"/>
  <c r="FB10" i="91"/>
  <c r="FB8" i="91" s="1"/>
  <c r="AW19" i="91"/>
  <c r="AW10" i="91"/>
  <c r="AW8" i="91" s="1"/>
  <c r="DZ10" i="91"/>
  <c r="DZ8" i="91" s="1"/>
  <c r="DZ19" i="91"/>
  <c r="ER10" i="91"/>
  <c r="ER8" i="91" s="1"/>
  <c r="ER19" i="91"/>
  <c r="AM10" i="91"/>
  <c r="AM8" i="91" s="1"/>
  <c r="AM19" i="91"/>
  <c r="BL19" i="91"/>
  <c r="BL10" i="91"/>
  <c r="BL8" i="91" s="1"/>
  <c r="CK19" i="91"/>
  <c r="CK10" i="91"/>
  <c r="CK8" i="91" s="1"/>
  <c r="FL10" i="91"/>
  <c r="FL8" i="91" s="1"/>
  <c r="FL19" i="91"/>
  <c r="DD10" i="91"/>
  <c r="DD8" i="91" s="1"/>
  <c r="DD19" i="91"/>
  <c r="CA19" i="91"/>
  <c r="CA10" i="91"/>
  <c r="CA8" i="91" s="1"/>
  <c r="DA19" i="91"/>
  <c r="DA10" i="91"/>
  <c r="DA8" i="91" s="1"/>
  <c r="BP10" i="91"/>
  <c r="BP8" i="91" s="1"/>
  <c r="BP19" i="91"/>
  <c r="FF19" i="91"/>
  <c r="FF10" i="91"/>
  <c r="FF8" i="91" s="1"/>
  <c r="CX19" i="91"/>
  <c r="CX10" i="91"/>
  <c r="CX8" i="91" s="1"/>
  <c r="DS10" i="91"/>
  <c r="DS8" i="91" s="1"/>
  <c r="DS19" i="91"/>
  <c r="CQ19" i="91"/>
  <c r="CQ10" i="91"/>
  <c r="CQ8" i="91" s="1"/>
  <c r="CN19" i="91"/>
  <c r="CN10" i="91"/>
  <c r="CN8" i="91" s="1"/>
  <c r="BX10" i="91"/>
  <c r="BX8" i="91" s="1"/>
  <c r="BX19" i="91"/>
  <c r="AJ10" i="91"/>
  <c r="AJ8" i="91" s="1"/>
  <c r="AJ19" i="91"/>
  <c r="BI10" i="91"/>
  <c r="BI8" i="91" s="1"/>
  <c r="BI19" i="91"/>
  <c r="EJ10" i="91"/>
  <c r="EJ8" i="91" s="1"/>
  <c r="EJ19" i="91"/>
  <c r="CB10" i="91"/>
  <c r="CB8" i="91" s="1"/>
  <c r="CB19" i="91"/>
  <c r="DC19" i="91"/>
  <c r="DC10" i="91"/>
  <c r="DC8" i="91" s="1"/>
  <c r="DQ10" i="91"/>
  <c r="DQ8" i="91" s="1"/>
  <c r="DQ19" i="91"/>
  <c r="AH19" i="91"/>
  <c r="AH10" i="91"/>
  <c r="AH8" i="91" s="1"/>
  <c r="FT10" i="91"/>
  <c r="FT8" i="91" s="1"/>
  <c r="FT19" i="91"/>
  <c r="FH19" i="91"/>
  <c r="FH10" i="91"/>
  <c r="FH8" i="91" s="1"/>
  <c r="AP10" i="91"/>
  <c r="AP8" i="91" s="1"/>
  <c r="AP19" i="91"/>
  <c r="CZ10" i="91"/>
  <c r="CZ8" i="91" s="1"/>
  <c r="CZ19" i="91"/>
  <c r="AG10" i="91"/>
  <c r="AG8" i="91" s="1"/>
  <c r="AG19" i="91"/>
  <c r="AZ10" i="91"/>
  <c r="AZ8" i="91" s="1"/>
  <c r="AZ19" i="91"/>
  <c r="EA19" i="91"/>
  <c r="EA10" i="91"/>
  <c r="EA8" i="91" s="1"/>
  <c r="BQ19" i="91"/>
  <c r="BQ10" i="91"/>
  <c r="BQ8" i="91" s="1"/>
  <c r="AY19" i="91"/>
  <c r="AY10" i="91"/>
  <c r="AY8" i="91" s="1"/>
  <c r="DE19" i="91"/>
  <c r="DE10" i="91"/>
  <c r="DE8" i="91" s="1"/>
  <c r="AK10" i="91"/>
  <c r="AK8" i="91" s="1"/>
  <c r="AK19" i="91"/>
  <c r="FQ10" i="91"/>
  <c r="FQ8" i="91" s="1"/>
  <c r="FQ19" i="91"/>
  <c r="CE10" i="91"/>
  <c r="CE8" i="91" s="1"/>
  <c r="CE19" i="91"/>
  <c r="EB19" i="91"/>
  <c r="EB10" i="91"/>
  <c r="EB8" i="91" s="1"/>
  <c r="AX19" i="91"/>
  <c r="AX10" i="91"/>
  <c r="AX8" i="91" s="1"/>
  <c r="ET19" i="91"/>
  <c r="ET10" i="91"/>
  <c r="ET8" i="91" s="1"/>
  <c r="FS19" i="91"/>
  <c r="FS10" i="91"/>
  <c r="FS8" i="91" s="1"/>
  <c r="DH19" i="91"/>
  <c r="DH10" i="91"/>
  <c r="DH8" i="91" s="1"/>
  <c r="FJ19" i="91"/>
  <c r="FJ10" i="91"/>
  <c r="FJ8" i="91" s="1"/>
  <c r="CD19" i="91"/>
  <c r="CD10" i="91"/>
  <c r="CD8" i="91" s="1"/>
  <c r="BW19" i="91"/>
  <c r="BW10" i="91"/>
  <c r="BW8" i="91" s="1"/>
  <c r="EP19" i="91"/>
  <c r="EP10" i="91"/>
  <c r="EP8" i="91" s="1"/>
  <c r="BA19" i="91"/>
  <c r="BA10" i="91"/>
  <c r="BA8" i="91" s="1"/>
  <c r="BV10" i="91"/>
  <c r="BV8" i="91" s="1"/>
  <c r="BV19" i="91"/>
  <c r="AT10" i="91"/>
  <c r="AT8" i="91" s="1"/>
  <c r="AT19" i="91"/>
  <c r="DG10" i="91"/>
  <c r="DG8" i="91" s="1"/>
  <c r="DG19" i="91"/>
  <c r="EO10" i="91"/>
  <c r="EO8" i="91" s="1"/>
  <c r="EO19" i="91"/>
  <c r="BO10" i="91"/>
  <c r="BO8" i="91" s="1"/>
  <c r="BO19" i="91"/>
  <c r="EW19" i="91"/>
  <c r="EW10" i="91"/>
  <c r="EW8" i="91" s="1"/>
  <c r="DR19" i="91"/>
  <c r="DR10" i="91"/>
  <c r="DR8" i="91" s="1"/>
  <c r="EQ19" i="91"/>
  <c r="EQ10" i="91"/>
  <c r="EQ8" i="91" s="1"/>
  <c r="DB19" i="91"/>
  <c r="DB10" i="91"/>
  <c r="EH19" i="91"/>
  <c r="EH10" i="91"/>
  <c r="EH8" i="91" s="1"/>
  <c r="BN10" i="91"/>
  <c r="BN8" i="91" s="1"/>
  <c r="BN19" i="91"/>
  <c r="EX10" i="91"/>
  <c r="EX8" i="91" s="1"/>
  <c r="EX19" i="91"/>
  <c r="DN19" i="91"/>
  <c r="DN10" i="91"/>
  <c r="DN8" i="91" s="1"/>
  <c r="DV10" i="91"/>
  <c r="DV8" i="91" s="1"/>
  <c r="DV19" i="91"/>
  <c r="BM19" i="91"/>
  <c r="BM10" i="91"/>
  <c r="BM8" i="91" s="1"/>
  <c r="AN19" i="91"/>
  <c r="AN10" i="91"/>
  <c r="AN8" i="91" s="1"/>
  <c r="EI19" i="91"/>
  <c r="EI10" i="91"/>
  <c r="EI8" i="91" s="1"/>
  <c r="BR10" i="91"/>
  <c r="BR8" i="91" s="1"/>
  <c r="BR19" i="91"/>
  <c r="AV19" i="91"/>
  <c r="AV10" i="91"/>
  <c r="AV8" i="91" s="1"/>
  <c r="FC10" i="91"/>
  <c r="FC8" i="91" s="1"/>
  <c r="FC19" i="91"/>
  <c r="DU19" i="91"/>
  <c r="DU10" i="91"/>
  <c r="DU8" i="91" s="1"/>
  <c r="CP19" i="91"/>
  <c r="CP10" i="91"/>
  <c r="CP8" i="91" s="1"/>
  <c r="DO10" i="91"/>
  <c r="DO8" i="91" s="1"/>
  <c r="DO19" i="91"/>
  <c r="FP19" i="91"/>
  <c r="FP10" i="91"/>
  <c r="FP8" i="91" s="1"/>
  <c r="DF10" i="91"/>
  <c r="DF8" i="91" s="1"/>
  <c r="DF19" i="91"/>
  <c r="FG10" i="91"/>
  <c r="FG8" i="91" s="1"/>
  <c r="FG19" i="91"/>
  <c r="DB8" i="91" l="1"/>
  <c r="EM19" i="91"/>
  <c r="EY32" i="91"/>
  <c r="EM10" i="91"/>
  <c r="EY16" i="91"/>
  <c r="CG32" i="91"/>
  <c r="BU19" i="91"/>
  <c r="BS32" i="91"/>
  <c r="BG19" i="91"/>
  <c r="CG16" i="91"/>
  <c r="BU10" i="91"/>
  <c r="BS16" i="91"/>
  <c r="BG10" i="91"/>
  <c r="CU32" i="91"/>
  <c r="CI19" i="91"/>
  <c r="CU16" i="91"/>
  <c r="CI10" i="91"/>
  <c r="BE16" i="91"/>
  <c r="AS10" i="91"/>
  <c r="BE32" i="91"/>
  <c r="AS19" i="91"/>
  <c r="DI32" i="91"/>
  <c r="CW19" i="91"/>
  <c r="DW32" i="91"/>
  <c r="DK19" i="91"/>
  <c r="DI16" i="91"/>
  <c r="CW10" i="91"/>
  <c r="DK10" i="91"/>
  <c r="DW16" i="91"/>
  <c r="DY19" i="91"/>
  <c r="EK32" i="91"/>
  <c r="FO10" i="91"/>
  <c r="GA16" i="91"/>
  <c r="DY10" i="91"/>
  <c r="EK16" i="91"/>
  <c r="GA32" i="91"/>
  <c r="FO19" i="91"/>
  <c r="FM16" i="91"/>
  <c r="FA10" i="91"/>
  <c r="FA19" i="91"/>
  <c r="FM32" i="91"/>
  <c r="AQ16" i="91"/>
  <c r="AE10" i="91"/>
  <c r="AE19" i="91"/>
  <c r="AQ32" i="91"/>
  <c r="CI8" i="91" l="1"/>
  <c r="CU10" i="91"/>
  <c r="GA19" i="91"/>
  <c r="BS19" i="91"/>
  <c r="EY19" i="91"/>
  <c r="CG19" i="91"/>
  <c r="BG8" i="91"/>
  <c r="BS10" i="91"/>
  <c r="AS8" i="91"/>
  <c r="BE10" i="91"/>
  <c r="BE19" i="91"/>
  <c r="EK19" i="91"/>
  <c r="FM19" i="91"/>
  <c r="CG10" i="91"/>
  <c r="BU8" i="91"/>
  <c r="EY10" i="91"/>
  <c r="EM8" i="91"/>
  <c r="DI19" i="91"/>
  <c r="GA10" i="91"/>
  <c r="FO8" i="91"/>
  <c r="AQ10" i="91"/>
  <c r="AE8" i="91"/>
  <c r="FA8" i="91"/>
  <c r="FM10" i="91"/>
  <c r="DK8" i="91"/>
  <c r="DW10" i="91"/>
  <c r="CU19" i="91"/>
  <c r="DW19" i="91"/>
  <c r="CW8" i="91"/>
  <c r="DI10" i="91"/>
  <c r="EK10" i="91"/>
  <c r="DY8" i="91"/>
  <c r="AQ19" i="91"/>
  <c r="BE8" i="91" l="1"/>
  <c r="DI8" i="91"/>
  <c r="DW8" i="91"/>
  <c r="BS8" i="91"/>
  <c r="EY8" i="91"/>
  <c r="AQ8" i="91"/>
  <c r="GA8" i="91"/>
  <c r="CG8" i="91"/>
  <c r="FM8" i="91"/>
  <c r="EK8" i="91"/>
  <c r="CU8" i="91"/>
  <c r="GA39" i="91" l="1"/>
  <c r="EK43" i="91" l="1"/>
  <c r="EK39" i="91" l="1"/>
  <c r="AC39" i="91"/>
  <c r="AQ39" i="91"/>
  <c r="DW39" i="91"/>
  <c r="CG39" i="91"/>
  <c r="O39" i="91"/>
  <c r="BE39" i="91"/>
  <c r="FM39" i="91"/>
  <c r="EY39" i="91"/>
  <c r="BS39" i="91"/>
  <c r="CU39" i="91"/>
  <c r="DI39" i="91"/>
  <c r="AC41" i="91" l="1"/>
  <c r="BE41" i="91" l="1"/>
  <c r="O41" i="91"/>
  <c r="AQ41" i="91"/>
  <c r="EK41" i="91" l="1"/>
  <c r="EY41" i="91" l="1"/>
  <c r="FM41" i="91" l="1"/>
  <c r="GA41" i="91" l="1"/>
  <c r="DW41" i="91" l="1"/>
  <c r="CG41" i="91" l="1"/>
  <c r="DI41" i="91"/>
  <c r="BS41" i="91"/>
  <c r="CU41" i="91"/>
  <c r="GD7" i="93" l="1"/>
  <c r="GC17" i="93"/>
  <c r="GD17" i="93" l="1"/>
  <c r="GD35" i="93"/>
  <c r="GD7" i="85"/>
  <c r="GC16" i="85"/>
  <c r="GD7" i="84"/>
  <c r="GC16" i="84"/>
  <c r="GD34" i="85"/>
  <c r="GD16" i="85" l="1"/>
  <c r="GD34" i="84"/>
  <c r="GD34" i="93"/>
  <c r="GC33" i="93"/>
  <c r="GD16" i="84"/>
  <c r="GD33" i="84"/>
  <c r="GC32" i="84"/>
  <c r="GC32" i="85"/>
  <c r="GD33" i="85"/>
  <c r="GD32" i="84" l="1"/>
  <c r="GC17" i="84"/>
  <c r="GD17" i="84" s="1"/>
  <c r="GD33" i="93"/>
  <c r="GC18" i="93"/>
  <c r="GD18" i="93" s="1"/>
  <c r="GC17" i="85"/>
  <c r="GD17" i="85" s="1"/>
  <c r="GD32" i="85"/>
  <c r="GD7" i="92" l="1"/>
  <c r="GC18" i="92"/>
  <c r="GD18" i="92" l="1"/>
  <c r="GC17" i="91" l="1"/>
  <c r="GC36" i="91" l="1"/>
  <c r="GD17" i="91" l="1"/>
  <c r="GD37" i="91"/>
  <c r="GD36" i="91"/>
  <c r="GC18" i="91"/>
  <c r="GD18" i="91" s="1"/>
  <c r="GD38" i="91"/>
  <c r="GD7" i="91"/>
  <c r="FF17" i="93" l="1"/>
  <c r="FZ17" i="93"/>
  <c r="FH17" i="93"/>
  <c r="FC17" i="93"/>
  <c r="FJ17" i="93"/>
  <c r="FQ17" i="93"/>
  <c r="FD17" i="93"/>
  <c r="FP17" i="93"/>
  <c r="FG17" i="93"/>
  <c r="FL17" i="93"/>
  <c r="FI17" i="93"/>
  <c r="FB17" i="93"/>
  <c r="FS17" i="93"/>
  <c r="FV17" i="93"/>
  <c r="FU17" i="93"/>
  <c r="FE17" i="93"/>
  <c r="FT17" i="93"/>
  <c r="FR17" i="93"/>
  <c r="FY17" i="93"/>
  <c r="FK17" i="93" l="1"/>
  <c r="FW17" i="93"/>
  <c r="GA7" i="93"/>
  <c r="FO17" i="93"/>
  <c r="FX17" i="93"/>
  <c r="FA17" i="93"/>
  <c r="FM7" i="93"/>
  <c r="FM17" i="93" l="1"/>
  <c r="FU16" i="85"/>
  <c r="FX16" i="85"/>
  <c r="FF16" i="85"/>
  <c r="FT16" i="85"/>
  <c r="FR16" i="85"/>
  <c r="FL16" i="85"/>
  <c r="FE16" i="85"/>
  <c r="FA16" i="85"/>
  <c r="FM7" i="85"/>
  <c r="FD16" i="85"/>
  <c r="FP16" i="85"/>
  <c r="GA17" i="93"/>
  <c r="FH16" i="85"/>
  <c r="FQ16" i="85"/>
  <c r="FZ16" i="85"/>
  <c r="FG16" i="85"/>
  <c r="FJ16" i="85"/>
  <c r="FS16" i="85"/>
  <c r="FB16" i="85"/>
  <c r="FV16" i="85"/>
  <c r="FY16" i="85"/>
  <c r="FI16" i="85"/>
  <c r="FC16" i="85"/>
  <c r="FW16" i="85"/>
  <c r="FO16" i="85"/>
  <c r="GA7" i="85"/>
  <c r="FK16" i="85"/>
  <c r="FB16" i="84" l="1"/>
  <c r="GA7" i="84"/>
  <c r="FO16" i="84"/>
  <c r="FM16" i="85"/>
  <c r="FW16" i="84"/>
  <c r="FU16" i="84"/>
  <c r="FQ16" i="84"/>
  <c r="FL16" i="84"/>
  <c r="FC16" i="84"/>
  <c r="FK16" i="84"/>
  <c r="FS16" i="84"/>
  <c r="FR16" i="84"/>
  <c r="FE16" i="84"/>
  <c r="FY16" i="84"/>
  <c r="FV16" i="84"/>
  <c r="GA16" i="85"/>
  <c r="FH16" i="84"/>
  <c r="FJ16" i="84"/>
  <c r="FA16" i="84"/>
  <c r="FM7" i="84"/>
  <c r="FT16" i="84"/>
  <c r="FP16" i="84"/>
  <c r="FF16" i="84"/>
  <c r="FD16" i="84"/>
  <c r="FX16" i="84"/>
  <c r="FG16" i="84"/>
  <c r="FZ16" i="84"/>
  <c r="FI16" i="84"/>
  <c r="FM16" i="84" l="1"/>
  <c r="GA16" i="84"/>
  <c r="FB18" i="92" l="1"/>
  <c r="FU18" i="92"/>
  <c r="FG18" i="92"/>
  <c r="FH18" i="92"/>
  <c r="FJ18" i="92"/>
  <c r="FQ18" i="92"/>
  <c r="FE18" i="92"/>
  <c r="FC18" i="92"/>
  <c r="FF18" i="92"/>
  <c r="FY18" i="92"/>
  <c r="FR18" i="92"/>
  <c r="FI18" i="92"/>
  <c r="FZ18" i="92"/>
  <c r="FP18" i="92"/>
  <c r="FT18" i="92"/>
  <c r="FL18" i="92"/>
  <c r="FW18" i="92"/>
  <c r="FS18" i="92"/>
  <c r="FO18" i="92"/>
  <c r="GA7" i="92"/>
  <c r="FV18" i="92"/>
  <c r="FK18" i="92"/>
  <c r="FM7" i="92"/>
  <c r="FA18" i="92"/>
  <c r="FX18" i="92"/>
  <c r="FD18" i="92"/>
  <c r="GA18" i="92" l="1"/>
  <c r="FM18" i="92"/>
  <c r="ES17" i="93" l="1"/>
  <c r="EX17" i="93"/>
  <c r="EU17" i="93"/>
  <c r="EV17" i="93"/>
  <c r="EO17" i="93"/>
  <c r="ET17" i="93"/>
  <c r="EP17" i="93"/>
  <c r="EN17" i="93"/>
  <c r="EU16" i="85" l="1"/>
  <c r="EO16" i="85"/>
  <c r="ES16" i="84"/>
  <c r="EQ16" i="84"/>
  <c r="ER16" i="84"/>
  <c r="EQ16" i="85"/>
  <c r="EU16" i="84"/>
  <c r="EP16" i="84"/>
  <c r="EY7" i="93"/>
  <c r="EM17" i="93"/>
  <c r="ET16" i="84"/>
  <c r="EQ17" i="93"/>
  <c r="EV16" i="84"/>
  <c r="EW16" i="84"/>
  <c r="EM16" i="85"/>
  <c r="EY7" i="85"/>
  <c r="ET16" i="85"/>
  <c r="EP16" i="85"/>
  <c r="EX16" i="85"/>
  <c r="EV16" i="85"/>
  <c r="EO16" i="84"/>
  <c r="EY7" i="84"/>
  <c r="EM16" i="84"/>
  <c r="EW16" i="85"/>
  <c r="ES16" i="85"/>
  <c r="EN16" i="84"/>
  <c r="EV18" i="92"/>
  <c r="EW17" i="93"/>
  <c r="ER18" i="92"/>
  <c r="EO18" i="92"/>
  <c r="EN16" i="85"/>
  <c r="ER17" i="93"/>
  <c r="EX16" i="84"/>
  <c r="ER16" i="85"/>
  <c r="EU18" i="92"/>
  <c r="EY17" i="93" l="1"/>
  <c r="FA17" i="91"/>
  <c r="ET18" i="92"/>
  <c r="EQ18" i="92"/>
  <c r="EY7" i="92"/>
  <c r="EM18" i="92"/>
  <c r="EW18" i="92"/>
  <c r="ES18" i="92"/>
  <c r="EY16" i="85"/>
  <c r="EX18" i="92"/>
  <c r="EN18" i="92"/>
  <c r="EY16" i="84"/>
  <c r="EP18" i="92"/>
  <c r="FM7" i="91" l="1"/>
  <c r="FS17" i="91"/>
  <c r="FZ17" i="91"/>
  <c r="FH17" i="91"/>
  <c r="FO17" i="91"/>
  <c r="FG17" i="91"/>
  <c r="FF17" i="91"/>
  <c r="FC17" i="91"/>
  <c r="FX17" i="91"/>
  <c r="FY17" i="91"/>
  <c r="EY18" i="92"/>
  <c r="FV17" i="91"/>
  <c r="FR17" i="91"/>
  <c r="FD17" i="91"/>
  <c r="FQ17" i="91"/>
  <c r="FJ17" i="91"/>
  <c r="FW17" i="91"/>
  <c r="FB17" i="91"/>
  <c r="FL17" i="91"/>
  <c r="FT17" i="91"/>
  <c r="FI17" i="91"/>
  <c r="FK17" i="91"/>
  <c r="FE17" i="91"/>
  <c r="FP17" i="91"/>
  <c r="FM17" i="91" l="1"/>
  <c r="FU17" i="91"/>
  <c r="GA7" i="91"/>
  <c r="GA17" i="91"/>
  <c r="EA17" i="93" l="1"/>
  <c r="EH17" i="93"/>
  <c r="DZ17" i="93"/>
  <c r="DY17" i="93"/>
  <c r="EI17" i="93"/>
  <c r="ED17" i="93"/>
  <c r="EB17" i="93"/>
  <c r="EK7" i="93" l="1"/>
  <c r="DY16" i="85"/>
  <c r="EK7" i="85"/>
  <c r="EA16" i="85"/>
  <c r="EH16" i="84"/>
  <c r="EG16" i="84"/>
  <c r="EB16" i="85"/>
  <c r="ED16" i="85"/>
  <c r="EC16" i="84"/>
  <c r="EB16" i="84"/>
  <c r="EE16" i="85"/>
  <c r="EE17" i="93"/>
  <c r="EF16" i="84"/>
  <c r="ED16" i="84"/>
  <c r="EJ16" i="85"/>
  <c r="EG16" i="85"/>
  <c r="DZ16" i="84"/>
  <c r="EE16" i="84"/>
  <c r="EH16" i="85"/>
  <c r="EC17" i="93"/>
  <c r="EA16" i="84"/>
  <c r="EK7" i="84"/>
  <c r="DY16" i="84"/>
  <c r="EC16" i="85"/>
  <c r="DZ16" i="85"/>
  <c r="EJ16" i="84"/>
  <c r="EI16" i="85"/>
  <c r="EF16" i="85"/>
  <c r="EG17" i="93"/>
  <c r="EJ17" i="93"/>
  <c r="EI16" i="84"/>
  <c r="EF17" i="93"/>
  <c r="EK17" i="93" l="1"/>
  <c r="ER17" i="91"/>
  <c r="EM17" i="91"/>
  <c r="EY7" i="91"/>
  <c r="EU17" i="91"/>
  <c r="ES17" i="91"/>
  <c r="ET17" i="91"/>
  <c r="EW17" i="91"/>
  <c r="EN17" i="91"/>
  <c r="EO17" i="91"/>
  <c r="EV17" i="91"/>
  <c r="EP17" i="91"/>
  <c r="EQ17" i="91"/>
  <c r="EK16" i="84"/>
  <c r="EX17" i="91"/>
  <c r="EK16" i="85"/>
  <c r="EY17" i="91" l="1"/>
  <c r="DY18" i="92" l="1"/>
  <c r="EK7" i="92"/>
  <c r="EC18" i="92"/>
  <c r="DZ18" i="92"/>
  <c r="EJ18" i="92"/>
  <c r="EA18" i="92"/>
  <c r="ED18" i="92"/>
  <c r="EF18" i="92"/>
  <c r="EE18" i="92"/>
  <c r="EB18" i="92"/>
  <c r="EH18" i="92"/>
  <c r="EI18" i="92"/>
  <c r="EG18" i="92"/>
  <c r="EK18" i="92" l="1"/>
  <c r="EG17" i="91" l="1"/>
  <c r="EC17" i="91"/>
  <c r="ED17" i="91"/>
  <c r="EF17" i="91"/>
  <c r="EH17" i="91"/>
  <c r="EB17" i="91"/>
  <c r="EA17" i="91"/>
  <c r="EJ17" i="91"/>
  <c r="EK7" i="91"/>
  <c r="DY17" i="91"/>
  <c r="EE17" i="91"/>
  <c r="DZ17" i="91"/>
  <c r="EI17" i="91"/>
  <c r="EK17" i="91" l="1"/>
  <c r="BN16" i="85" l="1"/>
  <c r="AT16" i="85"/>
  <c r="AL16" i="85"/>
  <c r="BK16" i="85"/>
  <c r="AW16" i="85"/>
  <c r="BO16" i="85"/>
  <c r="G16" i="85"/>
  <c r="H16" i="85"/>
  <c r="AU16" i="85"/>
  <c r="T16" i="85"/>
  <c r="BD16" i="85"/>
  <c r="AN16" i="85"/>
  <c r="D16" i="85"/>
  <c r="AG16" i="85"/>
  <c r="I16" i="85"/>
  <c r="AQ7" i="85"/>
  <c r="AE16" i="85"/>
  <c r="BL16" i="85"/>
  <c r="K16" i="85"/>
  <c r="BP16" i="85"/>
  <c r="R16" i="85"/>
  <c r="BB16" i="85"/>
  <c r="AF16" i="85"/>
  <c r="F16" i="85"/>
  <c r="X16" i="85"/>
  <c r="AP16" i="85"/>
  <c r="L16" i="85"/>
  <c r="E16" i="85"/>
  <c r="AO16" i="85"/>
  <c r="AK16" i="85"/>
  <c r="BA16" i="85"/>
  <c r="DO16" i="85"/>
  <c r="Q16" i="85"/>
  <c r="AC7" i="85"/>
  <c r="DL16" i="85"/>
  <c r="DS16" i="85"/>
  <c r="DP16" i="85"/>
  <c r="Z16" i="85"/>
  <c r="J16" i="85"/>
  <c r="AB16" i="85"/>
  <c r="AV16" i="85"/>
  <c r="AA16" i="85"/>
  <c r="BS7" i="85"/>
  <c r="BG16" i="85"/>
  <c r="V16" i="85"/>
  <c r="M16" i="85"/>
  <c r="AY16" i="85"/>
  <c r="BH16" i="85"/>
  <c r="DT16" i="85"/>
  <c r="DM16" i="85"/>
  <c r="AM16" i="85"/>
  <c r="DQ16" i="85"/>
  <c r="U16" i="85"/>
  <c r="DU16" i="85"/>
  <c r="AI16" i="85"/>
  <c r="O7" i="85"/>
  <c r="C16" i="85"/>
  <c r="DN16" i="85"/>
  <c r="AJ16" i="85"/>
  <c r="S16" i="85"/>
  <c r="N16" i="85"/>
  <c r="AH16" i="85"/>
  <c r="AZ16" i="85"/>
  <c r="BC16" i="85"/>
  <c r="AX16" i="85"/>
  <c r="W16" i="85"/>
  <c r="BI16" i="85"/>
  <c r="BM16" i="85"/>
  <c r="DR16" i="85"/>
  <c r="AS16" i="85"/>
  <c r="BE7" i="85"/>
  <c r="BQ16" i="85"/>
  <c r="DV16" i="85"/>
  <c r="BJ16" i="85"/>
  <c r="Y16" i="85"/>
  <c r="BR16" i="85"/>
  <c r="BN16" i="84" l="1"/>
  <c r="AG16" i="84"/>
  <c r="F16" i="84"/>
  <c r="BS7" i="84"/>
  <c r="BG16" i="84"/>
  <c r="AI16" i="84"/>
  <c r="AM16" i="84"/>
  <c r="AK16" i="84"/>
  <c r="BR16" i="84"/>
  <c r="AB16" i="84"/>
  <c r="AZ16" i="84"/>
  <c r="AA16" i="84"/>
  <c r="AN16" i="84"/>
  <c r="BE16" i="85"/>
  <c r="AU16" i="84"/>
  <c r="J16" i="84"/>
  <c r="AJ16" i="84"/>
  <c r="BK16" i="84"/>
  <c r="AX16" i="84"/>
  <c r="AO16" i="84"/>
  <c r="AH16" i="84"/>
  <c r="BD16" i="84"/>
  <c r="AQ16" i="85"/>
  <c r="E16" i="84"/>
  <c r="DW7" i="85"/>
  <c r="DK16" i="85"/>
  <c r="DW16" i="85" s="1"/>
  <c r="BO16" i="84"/>
  <c r="BB16" i="84"/>
  <c r="H16" i="84"/>
  <c r="AT16" i="84"/>
  <c r="O16" i="85"/>
  <c r="BM16" i="84"/>
  <c r="M16" i="84"/>
  <c r="Q16" i="84"/>
  <c r="AC7" i="84"/>
  <c r="BC16" i="84"/>
  <c r="AY16" i="84"/>
  <c r="N16" i="84"/>
  <c r="AL16" i="84"/>
  <c r="Z16" i="84"/>
  <c r="D16" i="84"/>
  <c r="BA16" i="84"/>
  <c r="BQ16" i="84"/>
  <c r="V16" i="84"/>
  <c r="I16" i="84"/>
  <c r="BH16" i="84"/>
  <c r="L16" i="84"/>
  <c r="T16" i="84"/>
  <c r="AP16" i="84"/>
  <c r="O7" i="84"/>
  <c r="C16" i="84"/>
  <c r="BS16" i="85"/>
  <c r="AC16" i="85"/>
  <c r="AW16" i="84"/>
  <c r="AQ7" i="84"/>
  <c r="AE16" i="84"/>
  <c r="W16" i="84"/>
  <c r="BI16" i="84"/>
  <c r="G16" i="84"/>
  <c r="BL16" i="84"/>
  <c r="BP16" i="84"/>
  <c r="AS16" i="84"/>
  <c r="BE7" i="84"/>
  <c r="AF16" i="84"/>
  <c r="R16" i="84"/>
  <c r="K16" i="84"/>
  <c r="S16" i="84"/>
  <c r="U16" i="84"/>
  <c r="BJ16" i="84"/>
  <c r="X16" i="84"/>
  <c r="AV16" i="84"/>
  <c r="Y16" i="84"/>
  <c r="AQ16" i="84" l="1"/>
  <c r="AC16" i="84"/>
  <c r="BS16" i="84"/>
  <c r="BE16" i="84"/>
  <c r="O16" i="84"/>
  <c r="DK16" i="84" l="1"/>
  <c r="S18" i="92" l="1"/>
  <c r="AF18" i="92"/>
  <c r="AZ18" i="92"/>
  <c r="AO18" i="92"/>
  <c r="M18" i="92"/>
  <c r="R18" i="92"/>
  <c r="AE18" i="92"/>
  <c r="AQ7" i="92"/>
  <c r="I18" i="92"/>
  <c r="Z18" i="92"/>
  <c r="AM18" i="92"/>
  <c r="BK18" i="92"/>
  <c r="F18" i="92"/>
  <c r="H18" i="92"/>
  <c r="U18" i="92"/>
  <c r="DS18" i="92"/>
  <c r="BR18" i="92"/>
  <c r="D18" i="92"/>
  <c r="Q18" i="92"/>
  <c r="AC7" i="92"/>
  <c r="DO18" i="92"/>
  <c r="BC18" i="92"/>
  <c r="L18" i="92"/>
  <c r="Y18" i="92"/>
  <c r="BD18" i="92"/>
  <c r="AV18" i="92"/>
  <c r="V18" i="92"/>
  <c r="DK18" i="92"/>
  <c r="AH18" i="92"/>
  <c r="G18" i="92"/>
  <c r="AW18" i="92"/>
  <c r="AN18" i="92"/>
  <c r="DV18" i="92"/>
  <c r="AB18" i="92"/>
  <c r="C18" i="92"/>
  <c r="O7" i="92"/>
  <c r="AA18" i="92"/>
  <c r="DR18" i="92"/>
  <c r="N18" i="92"/>
  <c r="K18" i="92"/>
  <c r="BO18" i="92"/>
  <c r="DN18" i="92"/>
  <c r="BI18" i="92"/>
  <c r="BJ18" i="92"/>
  <c r="AG18" i="92"/>
  <c r="AI18" i="92"/>
  <c r="DQ18" i="92"/>
  <c r="BQ18" i="92"/>
  <c r="BL18" i="92"/>
  <c r="AY18" i="92"/>
  <c r="AJ18" i="92"/>
  <c r="E18" i="92"/>
  <c r="BM18" i="92"/>
  <c r="BH18" i="92"/>
  <c r="AL18" i="92"/>
  <c r="T18" i="92"/>
  <c r="W18" i="92"/>
  <c r="BB18" i="92"/>
  <c r="BP18" i="92"/>
  <c r="X18" i="92"/>
  <c r="BN18" i="92"/>
  <c r="AT18" i="92"/>
  <c r="BG18" i="92"/>
  <c r="BS7" i="92"/>
  <c r="J18" i="92"/>
  <c r="AU18" i="92"/>
  <c r="AS18" i="92"/>
  <c r="AK18" i="92"/>
  <c r="BA18" i="92"/>
  <c r="AP18" i="92"/>
  <c r="BE7" i="92"/>
  <c r="DW7" i="92" l="1"/>
  <c r="AC18" i="92"/>
  <c r="DM18" i="92"/>
  <c r="AQ18" i="92"/>
  <c r="AX18" i="92"/>
  <c r="BE18" i="92" s="1"/>
  <c r="O18" i="92"/>
  <c r="DP18" i="92"/>
  <c r="DU18" i="92"/>
  <c r="BS18" i="92"/>
  <c r="DT18" i="92"/>
  <c r="DL18" i="92"/>
  <c r="DW18" i="92" l="1"/>
  <c r="DH16" i="84" l="1"/>
  <c r="DH16" i="85" l="1"/>
  <c r="DH18" i="92"/>
  <c r="DG18" i="92" l="1"/>
  <c r="DG16" i="85"/>
  <c r="DG16" i="84"/>
  <c r="DF16" i="84" l="1"/>
  <c r="DF18" i="92"/>
  <c r="DF16" i="85"/>
  <c r="DE18" i="92" l="1"/>
  <c r="DE16" i="84"/>
  <c r="DE16" i="85"/>
  <c r="DD16" i="85" l="1"/>
  <c r="DD16" i="84"/>
  <c r="DD18" i="92" l="1"/>
  <c r="DC16" i="84" l="1"/>
  <c r="DC16" i="85"/>
  <c r="DC18" i="92"/>
  <c r="DB16" i="84" l="1"/>
  <c r="DB16" i="85"/>
  <c r="DB18" i="92" l="1"/>
  <c r="CF18" i="92" l="1"/>
  <c r="CE18" i="92"/>
  <c r="CS18" i="92"/>
  <c r="CK18" i="92"/>
  <c r="CQ18" i="92" l="1"/>
  <c r="CG7" i="92"/>
  <c r="BU18" i="92"/>
  <c r="CL18" i="92"/>
  <c r="BV18" i="92"/>
  <c r="CX18" i="92"/>
  <c r="CN18" i="92"/>
  <c r="DA18" i="92"/>
  <c r="CP18" i="92"/>
  <c r="CY18" i="92"/>
  <c r="CJ18" i="92"/>
  <c r="CT18" i="92"/>
  <c r="BX18" i="92"/>
  <c r="CR18" i="92"/>
  <c r="CB18" i="92"/>
  <c r="CD18" i="92"/>
  <c r="BY18" i="92"/>
  <c r="CZ18" i="92"/>
  <c r="CC18" i="92"/>
  <c r="CA18" i="92"/>
  <c r="CO18" i="92"/>
  <c r="DI7" i="92"/>
  <c r="CW18" i="92"/>
  <c r="CM18" i="92"/>
  <c r="BW18" i="92"/>
  <c r="CU7" i="92"/>
  <c r="CI18" i="92"/>
  <c r="BZ18" i="92"/>
  <c r="CU18" i="92" l="1"/>
  <c r="DI18" i="92"/>
  <c r="CG18" i="92"/>
  <c r="CZ16" i="84" l="1"/>
  <c r="DA16" i="85"/>
  <c r="DA16" i="84"/>
  <c r="CZ16" i="85"/>
  <c r="CY16" i="84" l="1"/>
  <c r="CX16" i="84"/>
  <c r="DI7" i="84" l="1"/>
  <c r="CW16" i="84"/>
  <c r="DI16" i="84" l="1"/>
  <c r="CX16" i="85" l="1"/>
  <c r="CW16" i="85"/>
  <c r="DI7" i="85"/>
  <c r="CY16" i="85"/>
  <c r="DI16" i="85" l="1"/>
  <c r="CT16" i="85" l="1"/>
  <c r="CE16" i="85" l="1"/>
  <c r="BW16" i="85"/>
  <c r="CG7" i="85" l="1"/>
  <c r="BU16" i="85"/>
  <c r="CB16" i="85"/>
  <c r="CF16" i="85"/>
  <c r="BV16" i="85"/>
  <c r="CD16" i="85"/>
  <c r="CA16" i="85"/>
  <c r="CC16" i="85"/>
  <c r="BX16" i="85"/>
  <c r="BY16" i="85"/>
  <c r="BZ16" i="85"/>
  <c r="CG16" i="85" l="1"/>
  <c r="CB16" i="84" l="1"/>
  <c r="BW16" i="84" l="1"/>
  <c r="CE16" i="84"/>
  <c r="CA16" i="84"/>
  <c r="CD16" i="84"/>
  <c r="BV16" i="84" l="1"/>
  <c r="BY16" i="84"/>
  <c r="CG7" i="84"/>
  <c r="BU16" i="84"/>
  <c r="CF16" i="84"/>
  <c r="BZ16" i="84"/>
  <c r="BX16" i="84"/>
  <c r="CC16" i="84"/>
  <c r="CG16" i="84" l="1"/>
  <c r="CK16" i="85" l="1"/>
  <c r="CN16" i="85"/>
  <c r="CO16" i="85"/>
  <c r="CI16" i="85"/>
  <c r="CP16" i="85"/>
  <c r="CQ16" i="85"/>
  <c r="CR16" i="85"/>
  <c r="CS16" i="85"/>
  <c r="CL16" i="85"/>
  <c r="CJ16" i="85" l="1"/>
  <c r="CM16" i="85" l="1"/>
  <c r="CU16" i="85" s="1"/>
  <c r="CU7" i="85"/>
  <c r="CP16" i="84" l="1"/>
  <c r="CO16" i="84"/>
  <c r="CK16" i="84"/>
  <c r="CT16" i="84"/>
  <c r="CS16" i="84"/>
  <c r="CQ16" i="84" l="1"/>
  <c r="CJ16" i="84"/>
  <c r="CR16" i="84"/>
  <c r="CL16" i="84"/>
  <c r="CU7" i="84"/>
  <c r="CI16" i="84"/>
  <c r="CN16" i="84"/>
  <c r="CM16" i="84"/>
  <c r="CU16" i="84" l="1"/>
  <c r="DT17" i="93" l="1"/>
  <c r="DS17" i="93"/>
  <c r="DR17" i="93" l="1"/>
  <c r="DV17" i="93"/>
  <c r="DU17" i="93"/>
  <c r="CX17" i="93" l="1"/>
  <c r="DH17" i="93"/>
  <c r="DD17" i="93"/>
  <c r="DG17" i="93"/>
  <c r="DB17" i="93"/>
  <c r="DA17" i="93"/>
  <c r="CZ17" i="93"/>
  <c r="DI7" i="93"/>
  <c r="CW17" i="93"/>
  <c r="DC17" i="93"/>
  <c r="DF17" i="93"/>
  <c r="DE17" i="93"/>
  <c r="CY17" i="93"/>
  <c r="DI17" i="93" l="1"/>
  <c r="CY17" i="91" l="1"/>
  <c r="DB17" i="91"/>
  <c r="DD17" i="91"/>
  <c r="DF17" i="91"/>
  <c r="DH17" i="91"/>
  <c r="CZ17" i="91"/>
  <c r="DC17" i="91"/>
  <c r="DE17" i="91"/>
  <c r="DI7" i="91"/>
  <c r="CW17" i="91"/>
  <c r="DA17" i="91"/>
  <c r="DG17" i="91"/>
  <c r="CX17" i="91"/>
  <c r="DI17" i="91" l="1"/>
  <c r="BQ17" i="93" l="1"/>
  <c r="BL17" i="93"/>
  <c r="AV17" i="93"/>
  <c r="CO17" i="93"/>
  <c r="CR17" i="93"/>
  <c r="AM17" i="93"/>
  <c r="AJ17" i="93"/>
  <c r="BP17" i="93"/>
  <c r="AQ7" i="93"/>
  <c r="AE17" i="93"/>
  <c r="AK17" i="93"/>
  <c r="E17" i="93"/>
  <c r="AZ17" i="93"/>
  <c r="CC17" i="93"/>
  <c r="AF17" i="93"/>
  <c r="Q17" i="93"/>
  <c r="AC7" i="93"/>
  <c r="T17" i="93"/>
  <c r="BO17" i="93"/>
  <c r="M17" i="93"/>
  <c r="BJ17" i="93"/>
  <c r="BG17" i="93"/>
  <c r="BS7" i="93"/>
  <c r="L17" i="93"/>
  <c r="CN17" i="93"/>
  <c r="AA17" i="93"/>
  <c r="K17" i="93"/>
  <c r="CJ17" i="93"/>
  <c r="AN17" i="93"/>
  <c r="CD17" i="93"/>
  <c r="AT17" i="93"/>
  <c r="BZ17" i="93"/>
  <c r="W17" i="93"/>
  <c r="CE17" i="93"/>
  <c r="AP17" i="93"/>
  <c r="CG7" i="93"/>
  <c r="BU17" i="93"/>
  <c r="BR17" i="93"/>
  <c r="CM17" i="93"/>
  <c r="AW17" i="93"/>
  <c r="AU17" i="93"/>
  <c r="X17" i="93"/>
  <c r="CQ17" i="93"/>
  <c r="CS17" i="93"/>
  <c r="BW17" i="93"/>
  <c r="AL17" i="93"/>
  <c r="BN17" i="93"/>
  <c r="CK17" i="93"/>
  <c r="AH17" i="93"/>
  <c r="CT17" i="93"/>
  <c r="AI17" i="93"/>
  <c r="BM17" i="93"/>
  <c r="CA17" i="93"/>
  <c r="O7" i="93"/>
  <c r="C17" i="93"/>
  <c r="S17" i="93"/>
  <c r="BA17" i="93"/>
  <c r="AB17" i="93"/>
  <c r="G17" i="93"/>
  <c r="U17" i="93"/>
  <c r="D17" i="93"/>
  <c r="I17" i="93"/>
  <c r="BB17" i="93"/>
  <c r="V17" i="93"/>
  <c r="BX17" i="93"/>
  <c r="AY17" i="93"/>
  <c r="Y17" i="93"/>
  <c r="J17" i="93"/>
  <c r="BV17" i="93"/>
  <c r="Z17" i="93"/>
  <c r="H17" i="93"/>
  <c r="BY17" i="93"/>
  <c r="AG17" i="93"/>
  <c r="R17" i="93"/>
  <c r="BC17" i="93"/>
  <c r="BK17" i="93"/>
  <c r="F17" i="93"/>
  <c r="CI17" i="93"/>
  <c r="CU7" i="93"/>
  <c r="AX17" i="93"/>
  <c r="BH17" i="93"/>
  <c r="CF17" i="93"/>
  <c r="CL17" i="93"/>
  <c r="BI17" i="93"/>
  <c r="CP17" i="93"/>
  <c r="BD17" i="93"/>
  <c r="BE7" i="93"/>
  <c r="AS17" i="93"/>
  <c r="N17" i="93"/>
  <c r="CB17" i="93"/>
  <c r="AO17" i="93"/>
  <c r="CU17" i="93" l="1"/>
  <c r="AC17" i="93"/>
  <c r="CG17" i="93"/>
  <c r="BE17" i="93"/>
  <c r="O17" i="93"/>
  <c r="BS17" i="93"/>
  <c r="AQ17" i="93"/>
  <c r="K17" i="91" l="1"/>
  <c r="BD17" i="91"/>
  <c r="BO17" i="91"/>
  <c r="AG17" i="91"/>
  <c r="M17" i="91"/>
  <c r="AJ17" i="91"/>
  <c r="R17" i="91"/>
  <c r="CD17" i="91"/>
  <c r="CQ17" i="91"/>
  <c r="CK17" i="91"/>
  <c r="CO17" i="91"/>
  <c r="BJ17" i="91"/>
  <c r="BI17" i="91"/>
  <c r="AF17" i="91"/>
  <c r="BW17" i="91"/>
  <c r="BP17" i="91"/>
  <c r="CR17" i="91"/>
  <c r="AM17" i="91"/>
  <c r="BB17" i="91"/>
  <c r="AU17" i="91"/>
  <c r="Z17" i="91"/>
  <c r="AV17" i="91"/>
  <c r="AI17" i="91"/>
  <c r="BC17" i="91"/>
  <c r="BL17" i="91"/>
  <c r="BU17" i="91"/>
  <c r="CG7" i="91"/>
  <c r="W17" i="91"/>
  <c r="AK17" i="91"/>
  <c r="AP17" i="91"/>
  <c r="AL17" i="91"/>
  <c r="AZ17" i="91"/>
  <c r="CE17" i="91"/>
  <c r="CB17" i="91"/>
  <c r="AS17" i="91"/>
  <c r="BE7" i="91"/>
  <c r="AQ7" i="91"/>
  <c r="AE17" i="91"/>
  <c r="BV17" i="91"/>
  <c r="F17" i="91"/>
  <c r="BA17" i="91"/>
  <c r="BZ17" i="91"/>
  <c r="S17" i="91"/>
  <c r="AY17" i="91"/>
  <c r="U17" i="91"/>
  <c r="CM17" i="91"/>
  <c r="V17" i="91"/>
  <c r="N17" i="91"/>
  <c r="T17" i="91"/>
  <c r="CT17" i="91"/>
  <c r="BY17" i="91"/>
  <c r="AX17" i="91"/>
  <c r="BR17" i="91"/>
  <c r="I17" i="91"/>
  <c r="CC17" i="91"/>
  <c r="BQ17" i="91"/>
  <c r="E17" i="91"/>
  <c r="BS7" i="91"/>
  <c r="BG17" i="91"/>
  <c r="J17" i="91"/>
  <c r="BH17" i="91"/>
  <c r="H17" i="91"/>
  <c r="CF17" i="91"/>
  <c r="AA17" i="91"/>
  <c r="CN17" i="91"/>
  <c r="Y17" i="91"/>
  <c r="AB17" i="91"/>
  <c r="BM17" i="91"/>
  <c r="BN17" i="91"/>
  <c r="G17" i="91"/>
  <c r="BX17" i="91"/>
  <c r="CA17" i="91"/>
  <c r="AN17" i="91"/>
  <c r="L17" i="91"/>
  <c r="AW17" i="91"/>
  <c r="CL17" i="91"/>
  <c r="AO17" i="91"/>
  <c r="CU7" i="91"/>
  <c r="CI17" i="91"/>
  <c r="CS17" i="91"/>
  <c r="CP17" i="91"/>
  <c r="D17" i="91"/>
  <c r="CJ17" i="91"/>
  <c r="AH17" i="91"/>
  <c r="Q17" i="91"/>
  <c r="AC7" i="91"/>
  <c r="O7" i="91"/>
  <c r="C17" i="91"/>
  <c r="BK17" i="91"/>
  <c r="X17" i="91"/>
  <c r="AT17" i="91"/>
  <c r="BS17" i="91" l="1"/>
  <c r="CU17" i="91"/>
  <c r="O17" i="91"/>
  <c r="AQ17" i="91"/>
  <c r="CG17" i="91"/>
  <c r="AC17" i="91"/>
  <c r="BE17" i="91"/>
  <c r="DP17" i="93" l="1"/>
  <c r="DO17" i="93"/>
  <c r="DN17" i="93" l="1"/>
  <c r="DM17" i="93" l="1"/>
  <c r="DL17" i="93"/>
  <c r="DK17" i="93"/>
  <c r="DQ17" i="93" l="1"/>
  <c r="DW17" i="93" s="1"/>
  <c r="DW7" i="93"/>
  <c r="DK17" i="91" l="1"/>
  <c r="DU16" i="84" l="1"/>
  <c r="DU17" i="91" l="1"/>
  <c r="DV16" i="84" l="1"/>
  <c r="DV17" i="91" l="1"/>
  <c r="DR16" i="84" l="1"/>
  <c r="DM16" i="84"/>
  <c r="DT16" i="84"/>
  <c r="DS16" i="84"/>
  <c r="DL16" i="84"/>
  <c r="DW7" i="84"/>
  <c r="DP16" i="84"/>
  <c r="DN16" i="84"/>
  <c r="DQ16" i="84"/>
  <c r="DO16" i="84"/>
  <c r="DW16" i="84" l="1"/>
  <c r="DQ17" i="91" l="1"/>
  <c r="DN17" i="91"/>
  <c r="DO17" i="91"/>
  <c r="DS17" i="91"/>
  <c r="DR17" i="91"/>
  <c r="DL17" i="91"/>
  <c r="DW7" i="91"/>
  <c r="DM17" i="91"/>
  <c r="DT17" i="91"/>
  <c r="DP17" i="91"/>
  <c r="DW17" i="91" l="1"/>
  <c r="FZ32" i="85" l="1"/>
  <c r="FZ17" i="85" l="1"/>
  <c r="FR32" i="84" l="1"/>
  <c r="FR17" i="84" s="1"/>
  <c r="FS32" i="84" l="1"/>
  <c r="FX32" i="84"/>
  <c r="FK32" i="84"/>
  <c r="FT32" i="84"/>
  <c r="FT17" i="84" s="1"/>
  <c r="FH32" i="84"/>
  <c r="FG32" i="84"/>
  <c r="FL32" i="84"/>
  <c r="FL17" i="84" s="1"/>
  <c r="FJ32" i="84"/>
  <c r="FS17" i="84"/>
  <c r="FX17" i="84"/>
  <c r="FJ17" i="84"/>
  <c r="FK17" i="84"/>
  <c r="FG17" i="84" l="1"/>
  <c r="FH17" i="84"/>
  <c r="FW32" i="84"/>
  <c r="FI32" i="84"/>
  <c r="FI17" i="84" s="1"/>
  <c r="FW17" i="84"/>
  <c r="FY32" i="84" l="1"/>
  <c r="FZ32" i="84"/>
  <c r="FZ17" i="84" s="1"/>
  <c r="FU32" i="84"/>
  <c r="FP32" i="84"/>
  <c r="FP17" i="84" s="1"/>
  <c r="FQ32" i="84"/>
  <c r="FV32" i="84"/>
  <c r="FV17" i="84" s="1"/>
  <c r="FU17" i="84"/>
  <c r="FY17" i="84"/>
  <c r="FQ17" i="84" l="1"/>
  <c r="GA34" i="84"/>
  <c r="GA33" i="84" l="1"/>
  <c r="FO32" i="84"/>
  <c r="GA32" i="84" l="1"/>
  <c r="FO17" i="84"/>
  <c r="GA17" i="84" s="1"/>
  <c r="FE32" i="84" l="1"/>
  <c r="FE17" i="84"/>
  <c r="FF32" i="84" l="1"/>
  <c r="FF17" i="84"/>
  <c r="D32" i="84" l="1"/>
  <c r="D17" i="84"/>
  <c r="C32" i="84" l="1"/>
  <c r="F32" i="84" l="1"/>
  <c r="F17" i="84"/>
  <c r="C17" i="84"/>
  <c r="E32" i="84" l="1"/>
  <c r="H32" i="84" l="1"/>
  <c r="H17" i="84"/>
  <c r="E17" i="84"/>
  <c r="G32" i="84" l="1"/>
  <c r="J32" i="84" l="1"/>
  <c r="J17" i="84"/>
  <c r="G17" i="84"/>
  <c r="I32" i="84" l="1"/>
  <c r="L32" i="84" l="1"/>
  <c r="L17" i="84"/>
  <c r="I17" i="84"/>
  <c r="M32" i="84" l="1"/>
  <c r="M17" i="84"/>
  <c r="K32" i="84"/>
  <c r="O34" i="84" l="1"/>
  <c r="K17" i="84"/>
  <c r="N32" i="84" l="1"/>
  <c r="O33" i="84"/>
  <c r="R32" i="84" l="1"/>
  <c r="R17" i="84"/>
  <c r="N17" i="84"/>
  <c r="O17" i="84" s="1"/>
  <c r="O32" i="84"/>
  <c r="Q32" i="84" l="1"/>
  <c r="Q17" i="84" l="1"/>
  <c r="T32" i="84" l="1"/>
  <c r="T17" i="84"/>
  <c r="S32" i="84"/>
  <c r="U32" i="84" l="1"/>
  <c r="V32" i="84"/>
  <c r="V17" i="84" s="1"/>
  <c r="S17" i="84"/>
  <c r="U17" i="84"/>
  <c r="X32" i="84" l="1"/>
  <c r="X17" i="84"/>
  <c r="W32" i="84" l="1"/>
  <c r="Z32" i="84" l="1"/>
  <c r="Y32" i="84"/>
  <c r="Z17" i="84"/>
  <c r="Y17" i="84"/>
  <c r="W17" i="84"/>
  <c r="AA32" i="84" l="1"/>
  <c r="AA17" i="84"/>
  <c r="AC34" i="84" l="1"/>
  <c r="AB32" i="84" l="1"/>
  <c r="AC33" i="84"/>
  <c r="AF32" i="84" l="1"/>
  <c r="AF17" i="84"/>
  <c r="AB17" i="84"/>
  <c r="AC17" i="84" s="1"/>
  <c r="AC32" i="84"/>
  <c r="AE32" i="84" l="1"/>
  <c r="AH32" i="84" l="1"/>
  <c r="AH17" i="84"/>
  <c r="AE17" i="84"/>
  <c r="AG32" i="84" l="1"/>
  <c r="AJ32" i="84" l="1"/>
  <c r="AJ17" i="84"/>
  <c r="AG17" i="84"/>
  <c r="AI32" i="84" l="1"/>
  <c r="AI17" i="84" l="1"/>
  <c r="AL32" i="84" l="1"/>
  <c r="AL17" i="84"/>
  <c r="AK32" i="84"/>
  <c r="AN32" i="84" l="1"/>
  <c r="AM32" i="84"/>
  <c r="AN17" i="84"/>
  <c r="AK17" i="84"/>
  <c r="AM17" i="84"/>
  <c r="AO32" i="84" l="1"/>
  <c r="AO17" i="84" s="1"/>
  <c r="AQ34" i="84" l="1"/>
  <c r="AP32" i="84" l="1"/>
  <c r="AQ33" i="84"/>
  <c r="AT32" i="84" l="1"/>
  <c r="AT17" i="84"/>
  <c r="AP17" i="84"/>
  <c r="AQ17" i="84" s="1"/>
  <c r="AQ32" i="84"/>
  <c r="AS32" i="84" l="1"/>
  <c r="AV32" i="84" l="1"/>
  <c r="AV17" i="84" s="1"/>
  <c r="AS17" i="84"/>
  <c r="AU32" i="84" l="1"/>
  <c r="AX32" i="84" l="1"/>
  <c r="AU17" i="84"/>
  <c r="AX17" i="84"/>
  <c r="AW32" i="84" l="1"/>
  <c r="AZ32" i="84" l="1"/>
  <c r="AZ17" i="84"/>
  <c r="AW17" i="84"/>
  <c r="AY32" i="84" l="1"/>
  <c r="BB32" i="84" l="1"/>
  <c r="AY17" i="84"/>
  <c r="BB17" i="84"/>
  <c r="BC32" i="84" l="1"/>
  <c r="BD32" i="84"/>
  <c r="BC17" i="84"/>
  <c r="BD17" i="84"/>
  <c r="BE34" i="84"/>
  <c r="BA32" i="84"/>
  <c r="BE33" i="84"/>
  <c r="BA17" i="84" l="1"/>
  <c r="BE17" i="84" s="1"/>
  <c r="BE32" i="84"/>
  <c r="BH32" i="84" l="1"/>
  <c r="BH17" i="84"/>
  <c r="BG32" i="84" l="1"/>
  <c r="BJ32" i="84" l="1"/>
  <c r="BJ17" i="84"/>
  <c r="BG17" i="84"/>
  <c r="BI32" i="84" l="1"/>
  <c r="BI17" i="84" l="1"/>
  <c r="BL32" i="84" l="1"/>
  <c r="BL17" i="84"/>
  <c r="BK32" i="84"/>
  <c r="BM32" i="84" l="1"/>
  <c r="BM17" i="84"/>
  <c r="BK17" i="84"/>
  <c r="BN32" i="84" l="1"/>
  <c r="BN17" i="84"/>
  <c r="BP32" i="84" l="1"/>
  <c r="BO32" i="84"/>
  <c r="BO17" i="84"/>
  <c r="BP17" i="84"/>
  <c r="BQ32" i="84" l="1"/>
  <c r="BQ17" i="84"/>
  <c r="BS34" i="84" l="1"/>
  <c r="BR32" i="84" l="1"/>
  <c r="BS33" i="84"/>
  <c r="BV32" i="84" l="1"/>
  <c r="BV17" i="84"/>
  <c r="BR17" i="84"/>
  <c r="BS17" i="84" s="1"/>
  <c r="BS32" i="84"/>
  <c r="BU32" i="84" l="1"/>
  <c r="BX32" i="84" l="1"/>
  <c r="BX17" i="84"/>
  <c r="BU17" i="84"/>
  <c r="BW32" i="84" l="1"/>
  <c r="BZ32" i="84" l="1"/>
  <c r="BZ17" i="84"/>
  <c r="BW17" i="84"/>
  <c r="BY32" i="84" l="1"/>
  <c r="CB32" i="84" l="1"/>
  <c r="CB17" i="84"/>
  <c r="BY17" i="84"/>
  <c r="CA32" i="84" l="1"/>
  <c r="CD32" i="84" l="1"/>
  <c r="CD17" i="84"/>
  <c r="CA17" i="84"/>
  <c r="CE32" i="84" l="1"/>
  <c r="CC32" i="84"/>
  <c r="CE17" i="84"/>
  <c r="CC17" i="84" l="1"/>
  <c r="CG34" i="84" l="1"/>
  <c r="CF32" i="84" l="1"/>
  <c r="CG33" i="84"/>
  <c r="CJ32" i="84" l="1"/>
  <c r="CJ17" i="84"/>
  <c r="CF17" i="84"/>
  <c r="CG17" i="84" s="1"/>
  <c r="CG32" i="84"/>
  <c r="CI32" i="84" l="1"/>
  <c r="CL32" i="84" l="1"/>
  <c r="CL17" i="84"/>
  <c r="CI17" i="84"/>
  <c r="CK32" i="84" l="1"/>
  <c r="CN32" i="84" l="1"/>
  <c r="CN17" i="84"/>
  <c r="CK17" i="84"/>
  <c r="CM32" i="84" l="1"/>
  <c r="CP32" i="84" l="1"/>
  <c r="CP17" i="84"/>
  <c r="CM17" i="84"/>
  <c r="CO32" i="84" l="1"/>
  <c r="CR32" i="84" l="1"/>
  <c r="CR17" i="84"/>
  <c r="CO17" i="84"/>
  <c r="CS32" i="84" l="1"/>
  <c r="CQ32" i="84"/>
  <c r="CS17" i="84"/>
  <c r="CU34" i="84" l="1"/>
  <c r="CQ17" i="84"/>
  <c r="CT32" i="84" l="1"/>
  <c r="CU33" i="84"/>
  <c r="CX32" i="84" l="1"/>
  <c r="CX17" i="84"/>
  <c r="CT17" i="84"/>
  <c r="CU17" i="84" s="1"/>
  <c r="CU32" i="84"/>
  <c r="CW32" i="84" l="1"/>
  <c r="CZ32" i="84" l="1"/>
  <c r="CZ17" i="84"/>
  <c r="CW17" i="84"/>
  <c r="CY32" i="84" l="1"/>
  <c r="DB32" i="84" l="1"/>
  <c r="DB17" i="84"/>
  <c r="CY17" i="84"/>
  <c r="DA32" i="84" l="1"/>
  <c r="DD32" i="84" l="1"/>
  <c r="DD17" i="84"/>
  <c r="DA17" i="84"/>
  <c r="DC32" i="84" l="1"/>
  <c r="DF32" i="84" l="1"/>
  <c r="DF17" i="84" s="1"/>
  <c r="DC17" i="84"/>
  <c r="DG32" i="84" l="1"/>
  <c r="DG17" i="84"/>
  <c r="DE32" i="84"/>
  <c r="DI34" i="84" l="1"/>
  <c r="DE17" i="84"/>
  <c r="DH32" i="84" l="1"/>
  <c r="DI33" i="84"/>
  <c r="DL32" i="84" l="1"/>
  <c r="DL17" i="84"/>
  <c r="DH17" i="84"/>
  <c r="DI17" i="84" s="1"/>
  <c r="DI32" i="84"/>
  <c r="DK32" i="84" l="1"/>
  <c r="DN32" i="84" l="1"/>
  <c r="DN17" i="84"/>
  <c r="DK17" i="84"/>
  <c r="DM32" i="84" l="1"/>
  <c r="DP32" i="84" l="1"/>
  <c r="DP17" i="84"/>
  <c r="DM17" i="84"/>
  <c r="DO32" i="84" l="1"/>
  <c r="DR32" i="84" l="1"/>
  <c r="DR17" i="84"/>
  <c r="DO17" i="84"/>
  <c r="DQ32" i="84" l="1"/>
  <c r="DT32" i="84" l="1"/>
  <c r="DT17" i="84"/>
  <c r="DQ17" i="84"/>
  <c r="DU32" i="84" l="1"/>
  <c r="DU17" i="84"/>
  <c r="DS32" i="84"/>
  <c r="DW34" i="84" l="1"/>
  <c r="DS17" i="84"/>
  <c r="DV32" i="84" l="1"/>
  <c r="DW33" i="84"/>
  <c r="DZ32" i="84" l="1"/>
  <c r="DZ17" i="84"/>
  <c r="DV17" i="84"/>
  <c r="DW17" i="84" s="1"/>
  <c r="DW32" i="84"/>
  <c r="DY32" i="84" l="1"/>
  <c r="EB32" i="84" l="1"/>
  <c r="EB17" i="84"/>
  <c r="DY17" i="84"/>
  <c r="EA32" i="84" l="1"/>
  <c r="ED32" i="84" l="1"/>
  <c r="ED17" i="84"/>
  <c r="EA17" i="84"/>
  <c r="EC32" i="84" l="1"/>
  <c r="EF32" i="84" l="1"/>
  <c r="EF17" i="84"/>
  <c r="EC17" i="84"/>
  <c r="EE32" i="84" l="1"/>
  <c r="EH32" i="84" l="1"/>
  <c r="EH17" i="84"/>
  <c r="EE17" i="84"/>
  <c r="EI32" i="84" l="1"/>
  <c r="EI17" i="84"/>
  <c r="EG32" i="84"/>
  <c r="EK34" i="84" l="1"/>
  <c r="EG17" i="84"/>
  <c r="EJ32" i="84" l="1"/>
  <c r="EK33" i="84"/>
  <c r="EN32" i="84" l="1"/>
  <c r="EN17" i="84"/>
  <c r="EJ17" i="84"/>
  <c r="EK17" i="84" s="1"/>
  <c r="EK32" i="84"/>
  <c r="EM32" i="84" l="1"/>
  <c r="EP32" i="84" l="1"/>
  <c r="EP17" i="84"/>
  <c r="EM17" i="84"/>
  <c r="EO32" i="84" l="1"/>
  <c r="ER32" i="84" l="1"/>
  <c r="ER17" i="84"/>
  <c r="EO17" i="84"/>
  <c r="EQ32" i="84" l="1"/>
  <c r="ET32" i="84" l="1"/>
  <c r="ET17" i="84"/>
  <c r="EQ17" i="84"/>
  <c r="ES32" i="84" l="1"/>
  <c r="EV32" i="84" l="1"/>
  <c r="EV17" i="84"/>
  <c r="ES17" i="84"/>
  <c r="EW32" i="84" l="1"/>
  <c r="EW17" i="84"/>
  <c r="EU32" i="84"/>
  <c r="EY34" i="84" l="1"/>
  <c r="EU17" i="84"/>
  <c r="EX32" i="84" l="1"/>
  <c r="EY33" i="84"/>
  <c r="FB32" i="84" l="1"/>
  <c r="FD32" i="84"/>
  <c r="FB17" i="84"/>
  <c r="FD17" i="84"/>
  <c r="EX17" i="84"/>
  <c r="EY17" i="84" s="1"/>
  <c r="EY32" i="84"/>
  <c r="FC32" i="84" l="1"/>
  <c r="FA32" i="84"/>
  <c r="FM33" i="84"/>
  <c r="FC17" i="84"/>
  <c r="FM34" i="84"/>
  <c r="FM32" i="84" l="1"/>
  <c r="FA17" i="84"/>
  <c r="FM17" i="84" s="1"/>
  <c r="CD32" i="85" l="1"/>
  <c r="N32" i="85"/>
  <c r="W32" i="85"/>
  <c r="BX32" i="85"/>
  <c r="DF32" i="85"/>
  <c r="CA32" i="85"/>
  <c r="BB32" i="85"/>
  <c r="CQ32" i="85"/>
  <c r="X32" i="85" l="1"/>
  <c r="Z32" i="85"/>
  <c r="BN32" i="85"/>
  <c r="R32" i="85"/>
  <c r="DU32" i="85"/>
  <c r="AI32" i="85"/>
  <c r="I32" i="85"/>
  <c r="G32" i="85"/>
  <c r="DO32" i="85"/>
  <c r="BL32" i="85"/>
  <c r="CK32" i="85"/>
  <c r="AB32" i="85"/>
  <c r="CC32" i="85"/>
  <c r="BJ32" i="85"/>
  <c r="E32" i="85"/>
  <c r="H32" i="85"/>
  <c r="BM32" i="85"/>
  <c r="AU32" i="85"/>
  <c r="DD32" i="85"/>
  <c r="DE32" i="85"/>
  <c r="DT32" i="85"/>
  <c r="DG32" i="85"/>
  <c r="CJ32" i="85"/>
  <c r="AP32" i="85"/>
  <c r="DQ32" i="85"/>
  <c r="CL32" i="85"/>
  <c r="L32" i="85"/>
  <c r="CP32" i="85"/>
  <c r="BK32" i="85"/>
  <c r="AZ32" i="85"/>
  <c r="BD32" i="85"/>
  <c r="CE32" i="85"/>
  <c r="CR32" i="85"/>
  <c r="CM32" i="85"/>
  <c r="J32" i="85"/>
  <c r="CB32" i="85"/>
  <c r="AW32" i="85"/>
  <c r="BO32" i="85"/>
  <c r="AH32" i="85"/>
  <c r="AY32" i="85"/>
  <c r="BH32" i="85"/>
  <c r="DH32" i="85"/>
  <c r="BI32" i="85"/>
  <c r="DN32" i="85"/>
  <c r="CX32" i="85"/>
  <c r="W17" i="85"/>
  <c r="AX32" i="85"/>
  <c r="F32" i="85"/>
  <c r="BP32" i="85"/>
  <c r="CA17" i="85"/>
  <c r="BA32" i="85"/>
  <c r="DL32" i="85"/>
  <c r="BQ32" i="85"/>
  <c r="AG32" i="85"/>
  <c r="BV32" i="85"/>
  <c r="DP32" i="85"/>
  <c r="AJ32" i="85"/>
  <c r="BY32" i="85"/>
  <c r="DF17" i="85"/>
  <c r="CZ32" i="85"/>
  <c r="AF32" i="85"/>
  <c r="BW32" i="85"/>
  <c r="BZ32" i="85"/>
  <c r="AM32" i="85"/>
  <c r="AK32" i="85"/>
  <c r="U32" i="85"/>
  <c r="CD17" i="85"/>
  <c r="S32" i="85"/>
  <c r="CT32" i="85"/>
  <c r="Y32" i="85"/>
  <c r="CO32" i="85"/>
  <c r="AO32" i="85"/>
  <c r="K32" i="85"/>
  <c r="DB32" i="85"/>
  <c r="AA32" i="85"/>
  <c r="AT32" i="85"/>
  <c r="CF32" i="85"/>
  <c r="CQ17" i="85"/>
  <c r="BC32" i="85"/>
  <c r="V32" i="85"/>
  <c r="BX17" i="85"/>
  <c r="DC32" i="85"/>
  <c r="DS32" i="85"/>
  <c r="DR32" i="85"/>
  <c r="D32" i="85"/>
  <c r="BR32" i="85"/>
  <c r="N17" i="85"/>
  <c r="DA32" i="85"/>
  <c r="CS32" i="85"/>
  <c r="CY32" i="85"/>
  <c r="AN32" i="85"/>
  <c r="T32" i="85"/>
  <c r="DM32" i="85"/>
  <c r="CN32" i="85"/>
  <c r="M32" i="85"/>
  <c r="AL32" i="85"/>
  <c r="BB17" i="85"/>
  <c r="G17" i="85" l="1"/>
  <c r="AX17" i="85"/>
  <c r="AL17" i="85"/>
  <c r="I17" i="85"/>
  <c r="AN17" i="85"/>
  <c r="D17" i="85"/>
  <c r="X17" i="85"/>
  <c r="AM17" i="85"/>
  <c r="CR17" i="85"/>
  <c r="DG17" i="85"/>
  <c r="O34" i="85"/>
  <c r="H17" i="85"/>
  <c r="V17" i="85"/>
  <c r="DH17" i="85"/>
  <c r="DU17" i="85"/>
  <c r="CU34" i="85"/>
  <c r="CY17" i="85"/>
  <c r="DR17" i="85"/>
  <c r="AA17" i="85"/>
  <c r="Y17" i="85"/>
  <c r="CC17" i="85"/>
  <c r="BY17" i="85"/>
  <c r="CE17" i="85"/>
  <c r="AH17" i="85"/>
  <c r="E17" i="85"/>
  <c r="BC17" i="85"/>
  <c r="CL17" i="85"/>
  <c r="CJ17" i="85"/>
  <c r="DE17" i="85"/>
  <c r="DB17" i="85"/>
  <c r="CT17" i="85"/>
  <c r="BZ17" i="85"/>
  <c r="AJ17" i="85"/>
  <c r="DT17" i="85"/>
  <c r="M17" i="85"/>
  <c r="CS17" i="85"/>
  <c r="R17" i="85"/>
  <c r="S17" i="85"/>
  <c r="BW17" i="85"/>
  <c r="DP17" i="85"/>
  <c r="BD17" i="85"/>
  <c r="BK17" i="85"/>
  <c r="BJ17" i="85"/>
  <c r="DS17" i="85"/>
  <c r="DQ17" i="85"/>
  <c r="DA17" i="85"/>
  <c r="K17" i="85"/>
  <c r="BV17" i="85"/>
  <c r="BP17" i="85"/>
  <c r="CP17" i="85"/>
  <c r="BO17" i="85"/>
  <c r="AV32" i="85"/>
  <c r="CN17" i="85"/>
  <c r="DC17" i="85"/>
  <c r="AP17" i="85"/>
  <c r="BL17" i="85"/>
  <c r="BN17" i="85"/>
  <c r="AZ17" i="85"/>
  <c r="AG17" i="85"/>
  <c r="F17" i="85"/>
  <c r="L17" i="85"/>
  <c r="AU17" i="85"/>
  <c r="AB17" i="85"/>
  <c r="DM17" i="85"/>
  <c r="BH17" i="85"/>
  <c r="CG34" i="85"/>
  <c r="CF17" i="85"/>
  <c r="AO17" i="85"/>
  <c r="AF17" i="85"/>
  <c r="CM17" i="85"/>
  <c r="CX17" i="85"/>
  <c r="BM17" i="85"/>
  <c r="T17" i="85"/>
  <c r="BA17" i="85"/>
  <c r="BR17" i="85"/>
  <c r="AI17" i="85"/>
  <c r="CO17" i="85"/>
  <c r="U17" i="85"/>
  <c r="CZ17" i="85"/>
  <c r="BQ17" i="85"/>
  <c r="DN17" i="85"/>
  <c r="AW17" i="85"/>
  <c r="DD17" i="85"/>
  <c r="CB17" i="85"/>
  <c r="DO17" i="85"/>
  <c r="CK17" i="85"/>
  <c r="AT17" i="85"/>
  <c r="Z17" i="85"/>
  <c r="AK17" i="85"/>
  <c r="J17" i="85"/>
  <c r="DL17" i="85"/>
  <c r="BI17" i="85"/>
  <c r="AY17" i="85"/>
  <c r="AQ34" i="85" l="1"/>
  <c r="AC34" i="85"/>
  <c r="BS34" i="85"/>
  <c r="DI34" i="85"/>
  <c r="BE34" i="85"/>
  <c r="DK32" i="85"/>
  <c r="DI33" i="85"/>
  <c r="CW32" i="85"/>
  <c r="BS33" i="85"/>
  <c r="BG32" i="85"/>
  <c r="AQ33" i="85"/>
  <c r="AE32" i="85"/>
  <c r="C32" i="85"/>
  <c r="O33" i="85"/>
  <c r="AV17" i="85"/>
  <c r="BE33" i="85"/>
  <c r="AS32" i="85"/>
  <c r="BU32" i="85"/>
  <c r="CG33" i="85"/>
  <c r="AC33" i="85"/>
  <c r="Q32" i="85"/>
  <c r="CU33" i="85"/>
  <c r="CI32" i="85"/>
  <c r="BG17" i="85" l="1"/>
  <c r="BS17" i="85" s="1"/>
  <c r="BS32" i="85"/>
  <c r="Q17" i="85"/>
  <c r="AC17" i="85" s="1"/>
  <c r="AC32" i="85"/>
  <c r="DI32" i="85"/>
  <c r="CW17" i="85"/>
  <c r="DI17" i="85" s="1"/>
  <c r="C17" i="85"/>
  <c r="O17" i="85" s="1"/>
  <c r="O32" i="85"/>
  <c r="DW34" i="85"/>
  <c r="CU32" i="85"/>
  <c r="CI17" i="85"/>
  <c r="CU17" i="85" s="1"/>
  <c r="DK17" i="85"/>
  <c r="AE17" i="85"/>
  <c r="AQ17" i="85" s="1"/>
  <c r="AQ32" i="85"/>
  <c r="AS17" i="85"/>
  <c r="BE17" i="85" s="1"/>
  <c r="BE32" i="85"/>
  <c r="CG32" i="85"/>
  <c r="BU17" i="85"/>
  <c r="CG17" i="85" s="1"/>
  <c r="DZ32" i="85" l="1"/>
  <c r="DV32" i="85"/>
  <c r="DW33" i="85"/>
  <c r="DV17" i="85" l="1"/>
  <c r="DW32" i="85"/>
  <c r="DY32" i="85"/>
  <c r="EA32" i="85"/>
  <c r="DZ17" i="85"/>
  <c r="EB32" i="85"/>
  <c r="DW17" i="85" l="1"/>
  <c r="EE32" i="85"/>
  <c r="DY17" i="85"/>
  <c r="EA17" i="85"/>
  <c r="ED32" i="85"/>
  <c r="EB17" i="85"/>
  <c r="EF32" i="85" l="1"/>
  <c r="ED17" i="85"/>
  <c r="EE17" i="85"/>
  <c r="EF17" i="85" l="1"/>
  <c r="EC32" i="85"/>
  <c r="EC17" i="85" l="1"/>
  <c r="EH32" i="85"/>
  <c r="EH17" i="85" l="1"/>
  <c r="EI32" i="85" l="1"/>
  <c r="EG32" i="85"/>
  <c r="EK34" i="85" l="1"/>
  <c r="EI17" i="85"/>
  <c r="EG17" i="85"/>
  <c r="EJ32" i="85" l="1"/>
  <c r="EK33" i="85"/>
  <c r="EK32" i="85" l="1"/>
  <c r="EJ17" i="85"/>
  <c r="EK17" i="85" s="1"/>
  <c r="EN32" i="85"/>
  <c r="EN17" i="85" l="1"/>
  <c r="EM32" i="85"/>
  <c r="EM17" i="85" l="1"/>
  <c r="EQ32" i="85" l="1"/>
  <c r="EO32" i="85"/>
  <c r="EO17" i="85" l="1"/>
  <c r="EQ17" i="85"/>
  <c r="ES32" i="85" l="1"/>
  <c r="EP32" i="85"/>
  <c r="EP17" i="85" l="1"/>
  <c r="ES17" i="85"/>
  <c r="ER32" i="85" l="1"/>
  <c r="EV32" i="85" l="1"/>
  <c r="ER17" i="85"/>
  <c r="EU32" i="85"/>
  <c r="ET32" i="85" l="1"/>
  <c r="EU17" i="85"/>
  <c r="EV17" i="85"/>
  <c r="ET17" i="85" l="1"/>
  <c r="EW32" i="85"/>
  <c r="EW17" i="85" l="1"/>
  <c r="EY34" i="85"/>
  <c r="EX32" i="85" l="1"/>
  <c r="EY33" i="85"/>
  <c r="FB32" i="85"/>
  <c r="FA32" i="85" l="1"/>
  <c r="FB17" i="85"/>
  <c r="EX17" i="85"/>
  <c r="EY17" i="85" s="1"/>
  <c r="EY32" i="85"/>
  <c r="FA17" i="85" l="1"/>
  <c r="FD32" i="85" l="1"/>
  <c r="FC32" i="85"/>
  <c r="FC17" i="85" l="1"/>
  <c r="FD17" i="85"/>
  <c r="FF32" i="85"/>
  <c r="FF17" i="85" l="1"/>
  <c r="FG32" i="85" l="1"/>
  <c r="FE32" i="85"/>
  <c r="FG17" i="85" l="1"/>
  <c r="FE17" i="85"/>
  <c r="FH32" i="85" l="1"/>
  <c r="FI32" i="85"/>
  <c r="FJ32" i="85"/>
  <c r="FJ17" i="85" l="1"/>
  <c r="FI17" i="85"/>
  <c r="FH17" i="85"/>
  <c r="FK32" i="85"/>
  <c r="FK17" i="85" l="1"/>
  <c r="FM34" i="85"/>
  <c r="FL32" i="85" l="1"/>
  <c r="FM33" i="85"/>
  <c r="FL17" i="85" l="1"/>
  <c r="FM17" i="85" s="1"/>
  <c r="FM32" i="85"/>
  <c r="FP32" i="85" l="1"/>
  <c r="FO32" i="85"/>
  <c r="FO17" i="85" l="1"/>
  <c r="FP17" i="85"/>
  <c r="FQ32" i="85" l="1"/>
  <c r="FR32" i="85"/>
  <c r="FR17" i="85" l="1"/>
  <c r="FQ17" i="85"/>
  <c r="FT32" i="85" l="1"/>
  <c r="FT17" i="85" l="1"/>
  <c r="FS32" i="85"/>
  <c r="FV32" i="85"/>
  <c r="FU32" i="85"/>
  <c r="FS17" i="85" l="1"/>
  <c r="FU17" i="85"/>
  <c r="FV17" i="85"/>
  <c r="FW32" i="85" l="1"/>
  <c r="FW17" i="85" l="1"/>
  <c r="GA34" i="85" l="1"/>
  <c r="FX32" i="85"/>
  <c r="GA33" i="85"/>
  <c r="FX17" i="85" l="1"/>
  <c r="FY32" i="85"/>
  <c r="FY17" i="85" l="1"/>
  <c r="GA17" i="85" s="1"/>
  <c r="GA32" i="85"/>
  <c r="K38" i="92" l="1"/>
  <c r="DD38" i="92"/>
  <c r="W36" i="91"/>
  <c r="AP36" i="91"/>
  <c r="CQ38" i="92"/>
  <c r="R36" i="91" l="1"/>
  <c r="I33" i="93"/>
  <c r="BJ33" i="93"/>
  <c r="T38" i="92"/>
  <c r="DC38" i="92"/>
  <c r="D33" i="93"/>
  <c r="DK38" i="92"/>
  <c r="AY33" i="93"/>
  <c r="Y33" i="93"/>
  <c r="D38" i="92"/>
  <c r="BL33" i="93"/>
  <c r="AG36" i="91"/>
  <c r="F33" i="93"/>
  <c r="T33" i="93"/>
  <c r="AA33" i="93"/>
  <c r="AN38" i="92"/>
  <c r="AN36" i="91"/>
  <c r="T36" i="91"/>
  <c r="AZ36" i="91"/>
  <c r="BD38" i="92"/>
  <c r="DG38" i="92"/>
  <c r="BO33" i="93"/>
  <c r="AB33" i="93"/>
  <c r="AI36" i="91"/>
  <c r="AY38" i="92"/>
  <c r="L38" i="92"/>
  <c r="AY36" i="91"/>
  <c r="CR38" i="92"/>
  <c r="AK38" i="92"/>
  <c r="AL33" i="93"/>
  <c r="DT38" i="92"/>
  <c r="DT19" i="92" s="1"/>
  <c r="BC38" i="92"/>
  <c r="X33" i="93"/>
  <c r="DQ38" i="92"/>
  <c r="DQ19" i="92" s="1"/>
  <c r="BJ38" i="92"/>
  <c r="AZ38" i="92"/>
  <c r="BC33" i="93"/>
  <c r="E38" i="92"/>
  <c r="DN38" i="92"/>
  <c r="DN19" i="92" s="1"/>
  <c r="CI38" i="92"/>
  <c r="J33" i="93"/>
  <c r="AQ40" i="92"/>
  <c r="AO38" i="92"/>
  <c r="CS38" i="92"/>
  <c r="U38" i="92"/>
  <c r="BI36" i="91"/>
  <c r="BM36" i="91"/>
  <c r="DH38" i="92"/>
  <c r="W38" i="92"/>
  <c r="K33" i="93"/>
  <c r="L36" i="91"/>
  <c r="AF38" i="92"/>
  <c r="DP38" i="92"/>
  <c r="BY38" i="92"/>
  <c r="X38" i="92"/>
  <c r="AJ33" i="93"/>
  <c r="R18" i="91"/>
  <c r="BD33" i="93"/>
  <c r="BL38" i="92"/>
  <c r="BO36" i="91"/>
  <c r="AJ38" i="92"/>
  <c r="DL38" i="92"/>
  <c r="AW33" i="93"/>
  <c r="N33" i="93"/>
  <c r="CA38" i="92"/>
  <c r="BH38" i="92"/>
  <c r="G33" i="93"/>
  <c r="L33" i="93"/>
  <c r="K19" i="92"/>
  <c r="CK38" i="92"/>
  <c r="AN33" i="93"/>
  <c r="AG33" i="93"/>
  <c r="Z33" i="93"/>
  <c r="DB38" i="92"/>
  <c r="AL36" i="91"/>
  <c r="BZ38" i="92"/>
  <c r="AM33" i="93"/>
  <c r="AV33" i="93"/>
  <c r="M33" i="93"/>
  <c r="H33" i="93"/>
  <c r="AL38" i="92"/>
  <c r="CZ38" i="92"/>
  <c r="AH33" i="93"/>
  <c r="BN33" i="93"/>
  <c r="E33" i="93"/>
  <c r="V33" i="93"/>
  <c r="E36" i="91"/>
  <c r="S36" i="91"/>
  <c r="BD36" i="91"/>
  <c r="AI38" i="92"/>
  <c r="BI33" i="93"/>
  <c r="M38" i="92"/>
  <c r="U36" i="91"/>
  <c r="DM38" i="92"/>
  <c r="AX36" i="91"/>
  <c r="BP36" i="91"/>
  <c r="BA33" i="93"/>
  <c r="BC36" i="91"/>
  <c r="W33" i="93"/>
  <c r="AM38" i="92"/>
  <c r="AU33" i="93"/>
  <c r="BM38" i="92"/>
  <c r="BQ33" i="93"/>
  <c r="BN38" i="92"/>
  <c r="AK36" i="91"/>
  <c r="CO38" i="92"/>
  <c r="AO33" i="93"/>
  <c r="F36" i="91"/>
  <c r="CQ19" i="92"/>
  <c r="AP18" i="91"/>
  <c r="AW36" i="91"/>
  <c r="AJ36" i="91"/>
  <c r="BO38" i="92"/>
  <c r="AZ33" i="93"/>
  <c r="BH33" i="93"/>
  <c r="AV38" i="92"/>
  <c r="CB38" i="92"/>
  <c r="AG38" i="92"/>
  <c r="R33" i="93"/>
  <c r="R38" i="92"/>
  <c r="AX33" i="93"/>
  <c r="BI38" i="92"/>
  <c r="BK33" i="93"/>
  <c r="CL38" i="92"/>
  <c r="DU38" i="92"/>
  <c r="F38" i="92"/>
  <c r="J36" i="91"/>
  <c r="DA38" i="92"/>
  <c r="I36" i="91"/>
  <c r="BH36" i="91"/>
  <c r="BA36" i="91"/>
  <c r="AP38" i="92"/>
  <c r="AU38" i="92"/>
  <c r="AX38" i="92"/>
  <c r="Z36" i="91"/>
  <c r="BP38" i="92"/>
  <c r="AF33" i="93"/>
  <c r="BK36" i="91"/>
  <c r="AF36" i="91"/>
  <c r="DS38" i="92"/>
  <c r="AP33" i="93"/>
  <c r="AU36" i="91"/>
  <c r="CN38" i="92"/>
  <c r="Y36" i="91"/>
  <c r="BP33" i="93"/>
  <c r="K36" i="91"/>
  <c r="AA36" i="91"/>
  <c r="BB33" i="93"/>
  <c r="AI33" i="93"/>
  <c r="AK33" i="93"/>
  <c r="BN36" i="91"/>
  <c r="BM33" i="93"/>
  <c r="BQ38" i="92"/>
  <c r="AW38" i="92"/>
  <c r="CP38" i="92"/>
  <c r="H36" i="91"/>
  <c r="DR38" i="92"/>
  <c r="U33" i="93"/>
  <c r="S33" i="93"/>
  <c r="W18" i="91"/>
  <c r="BJ36" i="91"/>
  <c r="CJ38" i="92"/>
  <c r="BR38" i="92"/>
  <c r="AH38" i="92"/>
  <c r="N38" i="92"/>
  <c r="DD19" i="92"/>
  <c r="AH36" i="91" l="1"/>
  <c r="AH18" i="91" s="1"/>
  <c r="AM36" i="91"/>
  <c r="AM18" i="91" s="1"/>
  <c r="V38" i="92"/>
  <c r="V36" i="91"/>
  <c r="V18" i="91" s="1"/>
  <c r="AB36" i="91"/>
  <c r="AB18" i="91" s="1"/>
  <c r="D36" i="91"/>
  <c r="D18" i="91" s="1"/>
  <c r="AT33" i="93"/>
  <c r="AT18" i="93" s="1"/>
  <c r="BB36" i="91"/>
  <c r="AV36" i="91"/>
  <c r="CT38" i="92"/>
  <c r="CT19" i="92" s="1"/>
  <c r="N36" i="91"/>
  <c r="AB38" i="92"/>
  <c r="BW38" i="92"/>
  <c r="CD38" i="92"/>
  <c r="CF38" i="92"/>
  <c r="AQ35" i="93"/>
  <c r="BV38" i="92"/>
  <c r="Y38" i="92"/>
  <c r="O35" i="93"/>
  <c r="BA38" i="92"/>
  <c r="G36" i="91"/>
  <c r="M36" i="91"/>
  <c r="AC35" i="93"/>
  <c r="AA38" i="92"/>
  <c r="AO36" i="91"/>
  <c r="BQ36" i="91"/>
  <c r="BQ18" i="91" s="1"/>
  <c r="BL36" i="91"/>
  <c r="BL18" i="91" s="1"/>
  <c r="O40" i="92"/>
  <c r="X36" i="91"/>
  <c r="X18" i="91" s="1"/>
  <c r="AC40" i="92"/>
  <c r="AA18" i="91"/>
  <c r="J18" i="91"/>
  <c r="F18" i="91"/>
  <c r="AW18" i="93"/>
  <c r="BM18" i="91"/>
  <c r="BM18" i="93"/>
  <c r="K18" i="91"/>
  <c r="DS19" i="92"/>
  <c r="CS19" i="92"/>
  <c r="BI19" i="92"/>
  <c r="BO19" i="92"/>
  <c r="BQ18" i="93"/>
  <c r="AI19" i="92"/>
  <c r="AZ18" i="91"/>
  <c r="CK19" i="92"/>
  <c r="AE38" i="92"/>
  <c r="AQ39" i="92"/>
  <c r="D19" i="92"/>
  <c r="BS40" i="92"/>
  <c r="BK38" i="92"/>
  <c r="O38" i="91"/>
  <c r="DF38" i="92"/>
  <c r="G18" i="91"/>
  <c r="AY18" i="91"/>
  <c r="AN18" i="91"/>
  <c r="AA18" i="93"/>
  <c r="CX38" i="92"/>
  <c r="J38" i="92"/>
  <c r="S18" i="93"/>
  <c r="AF18" i="91"/>
  <c r="BA18" i="91"/>
  <c r="E19" i="92"/>
  <c r="AG19" i="92"/>
  <c r="BM19" i="92"/>
  <c r="BD18" i="91"/>
  <c r="CZ19" i="92"/>
  <c r="BI18" i="91"/>
  <c r="CY38" i="92"/>
  <c r="BN18" i="91"/>
  <c r="BJ18" i="93"/>
  <c r="BH18" i="91"/>
  <c r="M18" i="91"/>
  <c r="T18" i="93"/>
  <c r="U18" i="93"/>
  <c r="BK18" i="91"/>
  <c r="BC18" i="93"/>
  <c r="L19" i="92"/>
  <c r="AU18" i="93"/>
  <c r="BJ19" i="92"/>
  <c r="AO19" i="92"/>
  <c r="AL19" i="92"/>
  <c r="BZ19" i="92"/>
  <c r="AN19" i="92"/>
  <c r="Y18" i="93"/>
  <c r="S38" i="92"/>
  <c r="BP18" i="93"/>
  <c r="I18" i="91"/>
  <c r="AJ18" i="91"/>
  <c r="F18" i="93"/>
  <c r="AG18" i="91"/>
  <c r="DO38" i="92"/>
  <c r="N19" i="92"/>
  <c r="DR19" i="92"/>
  <c r="AF18" i="93"/>
  <c r="AY19" i="92"/>
  <c r="BO18" i="93"/>
  <c r="DG19" i="92"/>
  <c r="H18" i="93"/>
  <c r="AK19" i="92"/>
  <c r="U19" i="92"/>
  <c r="G38" i="92"/>
  <c r="BE35" i="93"/>
  <c r="DE38" i="92"/>
  <c r="I38" i="92"/>
  <c r="BB38" i="92"/>
  <c r="H18" i="91"/>
  <c r="AX18" i="93"/>
  <c r="AW18" i="91"/>
  <c r="S18" i="91"/>
  <c r="AL18" i="91"/>
  <c r="DL19" i="92"/>
  <c r="AH19" i="92"/>
  <c r="BP19" i="92"/>
  <c r="AZ19" i="92"/>
  <c r="BC19" i="92"/>
  <c r="AO18" i="93"/>
  <c r="AB18" i="93"/>
  <c r="BA18" i="93"/>
  <c r="BD19" i="92"/>
  <c r="T18" i="91"/>
  <c r="L18" i="93"/>
  <c r="BL18" i="93"/>
  <c r="AF19" i="92"/>
  <c r="AY18" i="93"/>
  <c r="CC38" i="92"/>
  <c r="Y18" i="91"/>
  <c r="BP18" i="91"/>
  <c r="AJ19" i="92"/>
  <c r="L18" i="91"/>
  <c r="BR19" i="92"/>
  <c r="CP19" i="92"/>
  <c r="T19" i="92"/>
  <c r="CI19" i="92"/>
  <c r="F19" i="92"/>
  <c r="CO19" i="92"/>
  <c r="E18" i="91"/>
  <c r="AL18" i="93"/>
  <c r="DB19" i="92"/>
  <c r="G18" i="93"/>
  <c r="BO18" i="91"/>
  <c r="AJ18" i="93"/>
  <c r="DK19" i="92"/>
  <c r="AX18" i="91"/>
  <c r="BE38" i="91"/>
  <c r="CE38" i="92"/>
  <c r="CJ19" i="92"/>
  <c r="AW19" i="92"/>
  <c r="CN19" i="92"/>
  <c r="Z18" i="91"/>
  <c r="DU19" i="92"/>
  <c r="R19" i="92"/>
  <c r="CB19" i="92"/>
  <c r="AK18" i="91"/>
  <c r="AM19" i="92"/>
  <c r="C38" i="92"/>
  <c r="V18" i="93"/>
  <c r="M18" i="93"/>
  <c r="Z18" i="93"/>
  <c r="BH19" i="92"/>
  <c r="X19" i="92"/>
  <c r="BX38" i="92"/>
  <c r="AK18" i="93"/>
  <c r="AI18" i="91"/>
  <c r="AC38" i="91"/>
  <c r="D18" i="93"/>
  <c r="DC19" i="92"/>
  <c r="I18" i="93"/>
  <c r="AX19" i="92"/>
  <c r="R18" i="93"/>
  <c r="AV19" i="92"/>
  <c r="X18" i="93"/>
  <c r="W18" i="93"/>
  <c r="DM19" i="92"/>
  <c r="M19" i="92"/>
  <c r="E18" i="93"/>
  <c r="AV18" i="93"/>
  <c r="AG18" i="93"/>
  <c r="CA19" i="92"/>
  <c r="BY19" i="92"/>
  <c r="K18" i="93"/>
  <c r="J18" i="93"/>
  <c r="BJ18" i="91"/>
  <c r="AI18" i="93"/>
  <c r="AU18" i="91"/>
  <c r="BL19" i="92"/>
  <c r="AU19" i="92"/>
  <c r="CL19" i="92"/>
  <c r="BH18" i="93"/>
  <c r="BG38" i="92"/>
  <c r="U18" i="91"/>
  <c r="BN18" i="93"/>
  <c r="AM18" i="93"/>
  <c r="AN18" i="93"/>
  <c r="N18" i="93"/>
  <c r="W19" i="92"/>
  <c r="BB18" i="93"/>
  <c r="BC18" i="91"/>
  <c r="BD18" i="93"/>
  <c r="AQ38" i="91"/>
  <c r="Z38" i="92"/>
  <c r="CU40" i="92"/>
  <c r="BQ19" i="92"/>
  <c r="AP18" i="93"/>
  <c r="AP19" i="92"/>
  <c r="DA19" i="92"/>
  <c r="BK18" i="93"/>
  <c r="AZ18" i="93"/>
  <c r="BN19" i="92"/>
  <c r="BI18" i="93"/>
  <c r="AH18" i="93"/>
  <c r="DP19" i="92"/>
  <c r="DH19" i="92"/>
  <c r="CR19" i="92"/>
  <c r="AV18" i="91" l="1"/>
  <c r="V19" i="92"/>
  <c r="BS39" i="92"/>
  <c r="BA53" i="92"/>
  <c r="BB18" i="91"/>
  <c r="BE40" i="92"/>
  <c r="C33" i="93"/>
  <c r="N18" i="91"/>
  <c r="AO18" i="91"/>
  <c r="CM38" i="92"/>
  <c r="CM19" i="92" s="1"/>
  <c r="CU19" i="92" s="1"/>
  <c r="CG40" i="92"/>
  <c r="H38" i="92"/>
  <c r="AE36" i="91"/>
  <c r="AT36" i="91"/>
  <c r="DI40" i="92"/>
  <c r="AT38" i="92"/>
  <c r="Q33" i="93"/>
  <c r="BG36" i="91"/>
  <c r="Y19" i="92"/>
  <c r="AQ38" i="92"/>
  <c r="AE19" i="92"/>
  <c r="AQ19" i="92" s="1"/>
  <c r="AS38" i="92"/>
  <c r="AC37" i="91"/>
  <c r="Q36" i="91"/>
  <c r="AA19" i="92"/>
  <c r="CC19" i="92"/>
  <c r="DE19" i="92"/>
  <c r="BG19" i="92"/>
  <c r="BS38" i="92"/>
  <c r="AS33" i="93"/>
  <c r="BE34" i="93"/>
  <c r="BU38" i="92"/>
  <c r="CG39" i="92"/>
  <c r="G19" i="92"/>
  <c r="DO19" i="92"/>
  <c r="S19" i="92"/>
  <c r="DF19" i="92"/>
  <c r="BV19" i="92"/>
  <c r="BB19" i="92"/>
  <c r="Q38" i="92"/>
  <c r="AC39" i="92"/>
  <c r="C19" i="92"/>
  <c r="CY19" i="92"/>
  <c r="BG33" i="93"/>
  <c r="I19" i="92"/>
  <c r="CD19" i="92"/>
  <c r="O37" i="91"/>
  <c r="C36" i="91"/>
  <c r="CE19" i="92"/>
  <c r="J19" i="92"/>
  <c r="BK19" i="92"/>
  <c r="Z19" i="92"/>
  <c r="BA19" i="92"/>
  <c r="CW38" i="92"/>
  <c r="DI39" i="92"/>
  <c r="AS36" i="91"/>
  <c r="AB19" i="92"/>
  <c r="BX19" i="92"/>
  <c r="CF19" i="92"/>
  <c r="CX19" i="92"/>
  <c r="AQ34" i="93"/>
  <c r="AE33" i="93"/>
  <c r="BW19" i="92"/>
  <c r="CU39" i="92" l="1"/>
  <c r="O38" i="92"/>
  <c r="H19" i="92"/>
  <c r="O19" i="92" s="1"/>
  <c r="AC34" i="93"/>
  <c r="CU38" i="92"/>
  <c r="O39" i="92"/>
  <c r="O34" i="93"/>
  <c r="BE37" i="91"/>
  <c r="AT19" i="92"/>
  <c r="BE39" i="92"/>
  <c r="DZ38" i="92"/>
  <c r="AT18" i="91"/>
  <c r="AQ37" i="91"/>
  <c r="AS18" i="91"/>
  <c r="BE36" i="91"/>
  <c r="AC38" i="92"/>
  <c r="Q19" i="92"/>
  <c r="AC19" i="92" s="1"/>
  <c r="AC36" i="91"/>
  <c r="Q18" i="91"/>
  <c r="AC18" i="91" s="1"/>
  <c r="AE18" i="93"/>
  <c r="AQ18" i="93" s="1"/>
  <c r="AQ33" i="93"/>
  <c r="O36" i="91"/>
  <c r="C18" i="91"/>
  <c r="O18" i="91" s="1"/>
  <c r="BG18" i="91"/>
  <c r="CW19" i="92"/>
  <c r="DI19" i="92" s="1"/>
  <c r="DI38" i="92"/>
  <c r="AS19" i="92"/>
  <c r="BE38" i="92"/>
  <c r="O33" i="93"/>
  <c r="C18" i="93"/>
  <c r="O18" i="93" s="1"/>
  <c r="CG38" i="92"/>
  <c r="BU19" i="92"/>
  <c r="CG19" i="92" s="1"/>
  <c r="BG18" i="93"/>
  <c r="AS18" i="93"/>
  <c r="BE18" i="93" s="1"/>
  <c r="BE33" i="93"/>
  <c r="AC33" i="93"/>
  <c r="Q18" i="93"/>
  <c r="AC18" i="93" s="1"/>
  <c r="AE18" i="91"/>
  <c r="AQ18" i="91" s="1"/>
  <c r="AQ36" i="91"/>
  <c r="BS19" i="92"/>
  <c r="DV38" i="92" l="1"/>
  <c r="DW40" i="92"/>
  <c r="BE19" i="92"/>
  <c r="BE18" i="91"/>
  <c r="DZ19" i="92"/>
  <c r="DY38" i="92"/>
  <c r="DW39" i="92" l="1"/>
  <c r="EC38" i="92"/>
  <c r="DY19" i="92"/>
  <c r="DV19" i="92"/>
  <c r="DW38" i="92"/>
  <c r="EB38" i="92" l="1"/>
  <c r="DW19" i="92"/>
  <c r="EC19" i="92"/>
  <c r="EA38" i="92"/>
  <c r="EA19" i="92" l="1"/>
  <c r="EB19" i="92"/>
  <c r="EE38" i="92" l="1"/>
  <c r="EE19" i="92"/>
  <c r="EG38" i="92" l="1"/>
  <c r="ED38" i="92"/>
  <c r="ED19" i="92" l="1"/>
  <c r="EG19" i="92"/>
  <c r="EF38" i="92" l="1"/>
  <c r="EF19" i="92" l="1"/>
  <c r="EI38" i="92" l="1"/>
  <c r="EI19" i="92"/>
  <c r="EH38" i="92"/>
  <c r="EK40" i="92" l="1"/>
  <c r="EH19" i="92"/>
  <c r="EM38" i="92" l="1"/>
  <c r="EJ38" i="92"/>
  <c r="EK39" i="92"/>
  <c r="EJ19" i="92" l="1"/>
  <c r="EK19" i="92" s="1"/>
  <c r="EK38" i="92"/>
  <c r="EO38" i="92"/>
  <c r="EM19" i="92"/>
  <c r="EO19" i="92" l="1"/>
  <c r="EN38" i="92"/>
  <c r="EN19" i="92" l="1"/>
  <c r="ER38" i="92" l="1"/>
  <c r="EQ38" i="92" l="1"/>
  <c r="ER19" i="92"/>
  <c r="EP38" i="92"/>
  <c r="EP19" i="92" l="1"/>
  <c r="EQ19" i="92"/>
  <c r="ET38" i="92" l="1"/>
  <c r="ES38" i="92"/>
  <c r="EU38" i="92" l="1"/>
  <c r="EV38" i="92"/>
  <c r="ES19" i="92"/>
  <c r="EV19" i="92"/>
  <c r="EU19" i="92"/>
  <c r="ET19" i="92"/>
  <c r="EW38" i="92" l="1"/>
  <c r="EW19" i="92"/>
  <c r="EY40" i="92" l="1"/>
  <c r="FB38" i="92" l="1"/>
  <c r="FA38" i="92"/>
  <c r="EX38" i="92"/>
  <c r="EY39" i="92"/>
  <c r="FC38" i="92" l="1"/>
  <c r="EX19" i="92"/>
  <c r="EY19" i="92" s="1"/>
  <c r="EY38" i="92"/>
  <c r="FA19" i="92"/>
  <c r="FC19" i="92"/>
  <c r="FB19" i="92"/>
  <c r="FF38" i="92" l="1"/>
  <c r="FE38" i="92"/>
  <c r="FD38" i="92" l="1"/>
  <c r="FE19" i="92"/>
  <c r="FF19" i="92"/>
  <c r="FD19" i="92" l="1"/>
  <c r="FH38" i="92" l="1"/>
  <c r="FG38" i="92"/>
  <c r="FG19" i="92" l="1"/>
  <c r="FH19" i="92"/>
  <c r="FI38" i="92" l="1"/>
  <c r="FM40" i="92" l="1"/>
  <c r="FJ38" i="92"/>
  <c r="FK38" i="92"/>
  <c r="FI19" i="92"/>
  <c r="FK19" i="92" l="1"/>
  <c r="FJ19" i="92"/>
  <c r="FL38" i="92"/>
  <c r="FM39" i="92"/>
  <c r="FL19" i="92" l="1"/>
  <c r="FM19" i="92" s="1"/>
  <c r="FM38" i="92"/>
  <c r="FP38" i="92" l="1"/>
  <c r="FO38" i="92"/>
  <c r="FQ38" i="92" l="1"/>
  <c r="FO19" i="92"/>
  <c r="FP19" i="92"/>
  <c r="FQ19" i="92"/>
  <c r="FR38" i="92" l="1"/>
  <c r="FR19" i="92"/>
  <c r="FT38" i="92" l="1"/>
  <c r="FT19" i="92"/>
  <c r="FS38" i="92"/>
  <c r="FU38" i="92" l="1"/>
  <c r="FU19" i="92"/>
  <c r="FS19" i="92"/>
  <c r="FV38" i="92" l="1"/>
  <c r="FW38" i="92" l="1"/>
  <c r="FW19" i="92"/>
  <c r="FV19" i="92"/>
  <c r="FX38" i="92" l="1"/>
  <c r="FX19" i="92"/>
  <c r="GD40" i="92" l="1"/>
  <c r="FY38" i="92"/>
  <c r="GA40" i="92" l="1"/>
  <c r="GD39" i="92"/>
  <c r="GC38" i="92"/>
  <c r="FZ38" i="92"/>
  <c r="GA39" i="92"/>
  <c r="FY19" i="92"/>
  <c r="GD38" i="92" l="1"/>
  <c r="GC19" i="92"/>
  <c r="GD19" i="92" s="1"/>
  <c r="FZ19" i="92"/>
  <c r="GA19" i="92" s="1"/>
  <c r="GA38" i="92"/>
  <c r="DE36" i="91" l="1"/>
  <c r="DG36" i="91" l="1"/>
  <c r="DG18" i="91"/>
  <c r="DE33" i="93"/>
  <c r="DE18" i="91"/>
  <c r="DF36" i="91"/>
  <c r="DF18" i="91" l="1"/>
  <c r="DE18" i="93"/>
  <c r="DF33" i="93"/>
  <c r="DD36" i="91" l="1"/>
  <c r="DF18" i="93"/>
  <c r="DH33" i="93"/>
  <c r="DG33" i="93"/>
  <c r="DD18" i="91" l="1"/>
  <c r="DG18" i="93"/>
  <c r="DH18" i="93"/>
  <c r="DL36" i="91"/>
  <c r="DH36" i="91"/>
  <c r="DD33" i="93"/>
  <c r="DD18" i="93" l="1"/>
  <c r="DH18" i="91"/>
  <c r="DL18" i="91"/>
  <c r="DM36" i="91" l="1"/>
  <c r="DK33" i="93"/>
  <c r="DK36" i="91"/>
  <c r="DN36" i="91"/>
  <c r="DN18" i="91" l="1"/>
  <c r="DK18" i="91"/>
  <c r="DN33" i="93"/>
  <c r="DK18" i="93"/>
  <c r="DM18" i="91"/>
  <c r="DM33" i="93"/>
  <c r="DL33" i="93" l="1"/>
  <c r="DM18" i="93"/>
  <c r="DN18" i="93"/>
  <c r="DP36" i="91"/>
  <c r="DP18" i="91" l="1"/>
  <c r="DL18" i="93"/>
  <c r="DC36" i="91" l="1"/>
  <c r="DO33" i="93"/>
  <c r="DO18" i="93" l="1"/>
  <c r="DO36" i="91"/>
  <c r="DC18" i="91"/>
  <c r="DC33" i="93"/>
  <c r="DQ33" i="93"/>
  <c r="DQ18" i="93" l="1"/>
  <c r="DC18" i="93"/>
  <c r="DO18" i="91"/>
  <c r="DT36" i="91"/>
  <c r="DR36" i="91"/>
  <c r="DP33" i="93"/>
  <c r="DP18" i="93" l="1"/>
  <c r="DR18" i="91"/>
  <c r="DT18" i="91"/>
  <c r="DQ36" i="91"/>
  <c r="DS33" i="93"/>
  <c r="DU36" i="91" l="1"/>
  <c r="DS36" i="91"/>
  <c r="DV36" i="91"/>
  <c r="DS18" i="93"/>
  <c r="DW37" i="91"/>
  <c r="DQ18" i="91"/>
  <c r="DW36" i="91"/>
  <c r="DS18" i="91"/>
  <c r="DU18" i="91"/>
  <c r="DR33" i="93"/>
  <c r="DV18" i="91"/>
  <c r="DT33" i="93"/>
  <c r="DW38" i="91" l="1"/>
  <c r="DB36" i="91"/>
  <c r="DW18" i="91"/>
  <c r="DU33" i="93"/>
  <c r="DW35" i="93"/>
  <c r="DR18" i="93"/>
  <c r="DB18" i="91"/>
  <c r="DT18" i="93"/>
  <c r="DB33" i="93"/>
  <c r="DZ33" i="93" l="1"/>
  <c r="DV33" i="93"/>
  <c r="DW34" i="93"/>
  <c r="DU18" i="93"/>
  <c r="DB18" i="93"/>
  <c r="DZ36" i="91" l="1"/>
  <c r="DY33" i="93"/>
  <c r="DZ18" i="91"/>
  <c r="DZ18" i="93"/>
  <c r="DY36" i="91"/>
  <c r="DV18" i="93"/>
  <c r="DW18" i="93" s="1"/>
  <c r="DW33" i="93"/>
  <c r="DY18" i="91" l="1"/>
  <c r="EB36" i="91"/>
  <c r="DY18" i="93"/>
  <c r="EB18" i="91" l="1"/>
  <c r="EB33" i="93"/>
  <c r="EA36" i="91"/>
  <c r="EA33" i="93"/>
  <c r="CX36" i="91" l="1"/>
  <c r="EA18" i="93"/>
  <c r="EA18" i="91"/>
  <c r="DA36" i="91"/>
  <c r="EB18" i="93"/>
  <c r="ED36" i="91"/>
  <c r="ED33" i="93" l="1"/>
  <c r="DA33" i="93"/>
  <c r="DA18" i="91"/>
  <c r="CX18" i="91"/>
  <c r="CY33" i="93"/>
  <c r="EC36" i="91"/>
  <c r="CZ33" i="93"/>
  <c r="ED18" i="91"/>
  <c r="CY36" i="91"/>
  <c r="EC33" i="93"/>
  <c r="DA18" i="93" l="1"/>
  <c r="CY18" i="91"/>
  <c r="CZ18" i="93"/>
  <c r="EC18" i="91"/>
  <c r="ED18" i="93"/>
  <c r="CZ36" i="91"/>
  <c r="CY18" i="93"/>
  <c r="EC18" i="93"/>
  <c r="EF36" i="91"/>
  <c r="CX33" i="93"/>
  <c r="EE33" i="93"/>
  <c r="CZ18" i="91" l="1"/>
  <c r="EE36" i="91"/>
  <c r="EF18" i="91"/>
  <c r="EE18" i="93"/>
  <c r="CX18" i="93"/>
  <c r="EH36" i="91" l="1"/>
  <c r="EF33" i="93"/>
  <c r="EG33" i="93"/>
  <c r="EE18" i="91"/>
  <c r="EH33" i="93"/>
  <c r="EH18" i="93" l="1"/>
  <c r="EG36" i="91"/>
  <c r="EH18" i="91"/>
  <c r="EG18" i="93"/>
  <c r="EI36" i="91"/>
  <c r="EI33" i="93"/>
  <c r="EF18" i="93"/>
  <c r="EK38" i="91" l="1"/>
  <c r="EI18" i="91"/>
  <c r="EI18" i="93"/>
  <c r="EG18" i="91"/>
  <c r="EK35" i="93" l="1"/>
  <c r="EJ36" i="91"/>
  <c r="EK37" i="91"/>
  <c r="EJ18" i="91" l="1"/>
  <c r="EK18" i="91" s="1"/>
  <c r="EK36" i="91"/>
  <c r="EN36" i="91"/>
  <c r="EN33" i="93"/>
  <c r="EJ33" i="93"/>
  <c r="EK34" i="93"/>
  <c r="EM36" i="91" l="1"/>
  <c r="EN18" i="91"/>
  <c r="EJ18" i="93"/>
  <c r="EK18" i="93" s="1"/>
  <c r="EK33" i="93"/>
  <c r="EN18" i="93"/>
  <c r="EM33" i="93"/>
  <c r="EP36" i="91" l="1"/>
  <c r="EM18" i="93"/>
  <c r="EM18" i="91"/>
  <c r="EP18" i="91" l="1"/>
  <c r="EP33" i="93"/>
  <c r="EO36" i="91"/>
  <c r="EO33" i="93"/>
  <c r="EO18" i="91" l="1"/>
  <c r="EP18" i="93"/>
  <c r="EO18" i="93"/>
  <c r="ER33" i="93"/>
  <c r="EQ33" i="93" l="1"/>
  <c r="EQ36" i="91"/>
  <c r="ER36" i="91"/>
  <c r="ER18" i="93"/>
  <c r="ER18" i="91" l="1"/>
  <c r="EQ18" i="91"/>
  <c r="EQ18" i="93"/>
  <c r="ES33" i="93" l="1"/>
  <c r="ES18" i="93" l="1"/>
  <c r="ET36" i="91" l="1"/>
  <c r="ET33" i="93"/>
  <c r="EU33" i="93"/>
  <c r="EU36" i="91"/>
  <c r="ES36" i="91"/>
  <c r="ES18" i="91" l="1"/>
  <c r="EU18" i="91"/>
  <c r="EU18" i="93"/>
  <c r="EV33" i="93"/>
  <c r="ET18" i="93"/>
  <c r="ET18" i="91"/>
  <c r="EV18" i="93" l="1"/>
  <c r="EW33" i="93"/>
  <c r="EV36" i="91"/>
  <c r="EY35" i="93" l="1"/>
  <c r="EV18" i="91"/>
  <c r="EW36" i="91"/>
  <c r="EW18" i="93"/>
  <c r="EY38" i="91" l="1"/>
  <c r="EW18" i="91"/>
  <c r="EX33" i="93"/>
  <c r="EY34" i="93"/>
  <c r="FB36" i="91" l="1"/>
  <c r="FA33" i="93"/>
  <c r="EX18" i="93"/>
  <c r="EY18" i="93" s="1"/>
  <c r="EY33" i="93"/>
  <c r="FB33" i="93"/>
  <c r="EX36" i="91"/>
  <c r="EY37" i="91"/>
  <c r="FB18" i="93" l="1"/>
  <c r="EX18" i="91"/>
  <c r="EY18" i="91" s="1"/>
  <c r="EY36" i="91"/>
  <c r="FA18" i="93"/>
  <c r="FA36" i="91"/>
  <c r="FB18" i="91"/>
  <c r="FC33" i="93"/>
  <c r="FA18" i="91" l="1"/>
  <c r="FC18" i="93"/>
  <c r="FD33" i="93"/>
  <c r="FE33" i="93" l="1"/>
  <c r="FC36" i="91"/>
  <c r="FD18" i="93"/>
  <c r="FD36" i="91"/>
  <c r="FC18" i="91" l="1"/>
  <c r="FD18" i="91"/>
  <c r="FE36" i="91"/>
  <c r="FE18" i="93"/>
  <c r="FE18" i="91" l="1"/>
  <c r="FF36" i="91"/>
  <c r="FF33" i="93"/>
  <c r="FG33" i="93"/>
  <c r="FG18" i="93" l="1"/>
  <c r="FF18" i="93"/>
  <c r="FF18" i="91"/>
  <c r="FH33" i="93"/>
  <c r="FH18" i="93" l="1"/>
  <c r="FI33" i="93"/>
  <c r="FG36" i="91"/>
  <c r="FH36" i="91"/>
  <c r="FH18" i="91" l="1"/>
  <c r="FG18" i="91"/>
  <c r="FJ33" i="93"/>
  <c r="FI18" i="93"/>
  <c r="FI36" i="91"/>
  <c r="FI18" i="91" l="1"/>
  <c r="FJ18" i="93"/>
  <c r="FK36" i="91"/>
  <c r="FK33" i="93"/>
  <c r="FJ36" i="91"/>
  <c r="FM35" i="93" l="1"/>
  <c r="FJ18" i="91"/>
  <c r="FK18" i="93"/>
  <c r="FK18" i="91"/>
  <c r="FM38" i="91"/>
  <c r="FL36" i="91" l="1"/>
  <c r="FM37" i="91"/>
  <c r="FL33" i="93"/>
  <c r="FM34" i="93"/>
  <c r="DI38" i="91"/>
  <c r="DI37" i="91" l="1"/>
  <c r="CW36" i="91"/>
  <c r="FP36" i="91"/>
  <c r="FL18" i="93"/>
  <c r="FM18" i="93" s="1"/>
  <c r="FM33" i="93"/>
  <c r="FO33" i="93"/>
  <c r="FP33" i="93"/>
  <c r="FL18" i="91"/>
  <c r="FM18" i="91" s="1"/>
  <c r="FM36" i="91"/>
  <c r="FP18" i="93" l="1"/>
  <c r="FO18" i="93"/>
  <c r="FP18" i="91"/>
  <c r="DI35" i="93"/>
  <c r="FO36" i="91"/>
  <c r="CW18" i="91"/>
  <c r="DI18" i="91" s="1"/>
  <c r="DI36" i="91"/>
  <c r="FQ33" i="93"/>
  <c r="FR36" i="91" l="1"/>
  <c r="FQ18" i="93"/>
  <c r="FO18" i="91"/>
  <c r="CW33" i="93"/>
  <c r="DI34" i="93"/>
  <c r="FR33" i="93"/>
  <c r="FR18" i="91" l="1"/>
  <c r="FR18" i="93"/>
  <c r="DI33" i="93"/>
  <c r="CW18" i="93"/>
  <c r="DI18" i="93" s="1"/>
  <c r="FQ36" i="91"/>
  <c r="FT36" i="91" l="1"/>
  <c r="FS33" i="93"/>
  <c r="FQ18" i="91"/>
  <c r="FT33" i="93"/>
  <c r="FT18" i="93" l="1"/>
  <c r="FU33" i="93"/>
  <c r="FS36" i="91"/>
  <c r="FS18" i="93"/>
  <c r="FT18" i="91"/>
  <c r="FW33" i="93" l="1"/>
  <c r="FS18" i="91"/>
  <c r="FV33" i="93"/>
  <c r="FU18" i="93"/>
  <c r="FV36" i="91" l="1"/>
  <c r="FV18" i="91" s="1"/>
  <c r="FW36" i="91"/>
  <c r="FW18" i="93"/>
  <c r="FZ36" i="91"/>
  <c r="FV18" i="93"/>
  <c r="FW18" i="91"/>
  <c r="FU36" i="91"/>
  <c r="FY33" i="93" l="1"/>
  <c r="GA35" i="93"/>
  <c r="FU18" i="91"/>
  <c r="FZ33" i="93"/>
  <c r="CT36" i="91"/>
  <c r="FZ18" i="91"/>
  <c r="CT33" i="93" l="1"/>
  <c r="FX33" i="93"/>
  <c r="GA34" i="93"/>
  <c r="FZ18" i="93"/>
  <c r="FY36" i="91"/>
  <c r="GA38" i="91"/>
  <c r="FX36" i="91"/>
  <c r="CT18" i="91"/>
  <c r="FY18" i="93"/>
  <c r="FX18" i="93" l="1"/>
  <c r="GA33" i="93"/>
  <c r="GA37" i="91"/>
  <c r="FY18" i="91"/>
  <c r="CT18" i="93"/>
  <c r="FX18" i="91"/>
  <c r="GA18" i="91" s="1"/>
  <c r="GA36" i="91"/>
  <c r="GA18" i="93"/>
  <c r="CS36" i="91" l="1"/>
  <c r="CS33" i="93" l="1"/>
  <c r="CS18" i="91"/>
  <c r="CS18" i="93" l="1"/>
  <c r="CR36" i="91" l="1"/>
  <c r="CR33" i="93" l="1"/>
  <c r="CR18" i="91"/>
  <c r="CR18" i="93" l="1"/>
  <c r="CQ36" i="91" l="1"/>
  <c r="CQ33" i="93"/>
  <c r="CQ18" i="93" l="1"/>
  <c r="CQ18" i="91"/>
  <c r="CP36" i="91"/>
  <c r="CP18" i="91" l="1"/>
  <c r="CP33" i="93" l="1"/>
  <c r="CP18" i="93" l="1"/>
  <c r="CO36" i="91" l="1"/>
  <c r="CO33" i="93" l="1"/>
  <c r="CO18" i="91"/>
  <c r="CO18" i="93" l="1"/>
  <c r="CN36" i="91" l="1"/>
  <c r="CN18" i="91" l="1"/>
  <c r="CN33" i="93"/>
  <c r="CN18" i="93" l="1"/>
  <c r="CL36" i="91" l="1"/>
  <c r="CM36" i="91"/>
  <c r="CM18" i="91" l="1"/>
  <c r="CL33" i="93"/>
  <c r="CM33" i="93"/>
  <c r="CL18" i="91"/>
  <c r="CL18" i="93" l="1"/>
  <c r="CM18" i="93"/>
  <c r="CK36" i="91" l="1"/>
  <c r="CK33" i="93" l="1"/>
  <c r="CK18" i="91"/>
  <c r="CK18" i="93" l="1"/>
  <c r="CJ36" i="91" l="1"/>
  <c r="CJ18" i="91" l="1"/>
  <c r="CJ33" i="93"/>
  <c r="CJ18" i="93" l="1"/>
  <c r="CB36" i="91" l="1"/>
  <c r="BW36" i="91"/>
  <c r="CC36" i="91"/>
  <c r="CE36" i="91" l="1"/>
  <c r="BW33" i="93"/>
  <c r="BY33" i="93"/>
  <c r="BZ36" i="91"/>
  <c r="CA36" i="91"/>
  <c r="CC18" i="91"/>
  <c r="CD36" i="91"/>
  <c r="BY36" i="91"/>
  <c r="BW18" i="91"/>
  <c r="BV36" i="91"/>
  <c r="CB18" i="91"/>
  <c r="BV33" i="93" l="1"/>
  <c r="CG38" i="91"/>
  <c r="CE33" i="93"/>
  <c r="CC33" i="93"/>
  <c r="CA33" i="93"/>
  <c r="CD33" i="93"/>
  <c r="BU36" i="91"/>
  <c r="BS38" i="91"/>
  <c r="BV18" i="91"/>
  <c r="BW18" i="93"/>
  <c r="BZ33" i="93"/>
  <c r="BY18" i="91"/>
  <c r="CB33" i="93"/>
  <c r="CD18" i="91"/>
  <c r="BX33" i="93"/>
  <c r="CA18" i="91"/>
  <c r="CU38" i="91"/>
  <c r="CE18" i="91"/>
  <c r="BX36" i="91"/>
  <c r="BY18" i="93"/>
  <c r="BZ18" i="91"/>
  <c r="CF33" i="93" l="1"/>
  <c r="CF36" i="91"/>
  <c r="CF18" i="91" s="1"/>
  <c r="BS37" i="91"/>
  <c r="CB18" i="93"/>
  <c r="CF18" i="93"/>
  <c r="CC18" i="93"/>
  <c r="CD18" i="93"/>
  <c r="CU35" i="93"/>
  <c r="BX18" i="93"/>
  <c r="CG36" i="91"/>
  <c r="BU18" i="91"/>
  <c r="CU37" i="91"/>
  <c r="CI36" i="91"/>
  <c r="BZ18" i="93"/>
  <c r="BX18" i="91"/>
  <c r="CE18" i="93"/>
  <c r="CA18" i="93"/>
  <c r="CG35" i="93"/>
  <c r="BV18" i="93"/>
  <c r="CG37" i="91" l="1"/>
  <c r="BR36" i="91"/>
  <c r="BS35" i="93"/>
  <c r="CG18" i="91"/>
  <c r="BR33" i="93"/>
  <c r="BS34" i="93"/>
  <c r="CI33" i="93"/>
  <c r="CU34" i="93"/>
  <c r="BU33" i="93"/>
  <c r="CG34" i="93"/>
  <c r="BR18" i="91"/>
  <c r="BS36" i="91"/>
  <c r="CU36" i="91"/>
  <c r="CI18" i="91"/>
  <c r="CU18" i="91" s="1"/>
  <c r="CI18" i="93" l="1"/>
  <c r="CU18" i="93" s="1"/>
  <c r="CU33" i="93"/>
  <c r="BS18" i="91"/>
  <c r="BU18" i="93"/>
  <c r="CG18" i="93" s="1"/>
  <c r="CG33" i="93"/>
  <c r="BR18" i="93"/>
  <c r="BS33" i="93"/>
  <c r="BS18" i="9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<sst xmlns="http://schemas.openxmlformats.org/spreadsheetml/2006/main" count="3035" uniqueCount="746">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</sst>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8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164" fontId="18" fillId="4" borderId="3" xfId="6" applyNumberFormat="1" applyFont="1" applyFill="1" applyBorder="1"/>
    <xf numFmtId="43" fontId="0" fillId="4" borderId="0" xfId="0" applyNumberFormat="1" applyFill="1"/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0" fillId="4" borderId="0" xfId="0" applyNumberFormat="1" applyFill="1"/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2751666</xdr:colOff>
      <xdr:row>1</xdr:row>
      <xdr:rowOff>21167</xdr:rowOff>
    </xdr:from>
    <xdr:to>
      <xdr:col>1</xdr:col>
      <xdr:colOff>4675985</xdr:colOff>
      <xdr:row>1</xdr:row>
      <xdr:rowOff>402220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3E6994-FF2F-46A2-B950-8E348E3BE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3666" y="211667"/>
          <a:ext cx="1924319" cy="381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2676525</xdr:colOff>
      <xdr:row>0</xdr:row>
      <xdr:rowOff>133350</xdr:rowOff>
    </xdr:from>
    <xdr:to>
      <xdr:col>1</xdr:col>
      <xdr:colOff>4600844</xdr:colOff>
      <xdr:row>1</xdr:row>
      <xdr:rowOff>323903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1B35B4-D954-45F5-9F85-CABB1469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133350"/>
          <a:ext cx="1924319" cy="3810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2733675</xdr:colOff>
      <xdr:row>1</xdr:row>
      <xdr:rowOff>57150</xdr:rowOff>
    </xdr:from>
    <xdr:to>
      <xdr:col>1</xdr:col>
      <xdr:colOff>4657994</xdr:colOff>
      <xdr:row>1</xdr:row>
      <xdr:rowOff>438203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7EFDE7-5AC6-4EB1-BE49-35674F6E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247650"/>
          <a:ext cx="1924319" cy="381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2743200</xdr:colOff>
      <xdr:row>1</xdr:row>
      <xdr:rowOff>114300</xdr:rowOff>
    </xdr:from>
    <xdr:to>
      <xdr:col>1</xdr:col>
      <xdr:colOff>4667519</xdr:colOff>
      <xdr:row>1</xdr:row>
      <xdr:rowOff>495353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A23076-0DFD-4090-A097-7BA6F649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5200" y="304800"/>
          <a:ext cx="1924319" cy="3810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2762250</xdr:colOff>
      <xdr:row>1</xdr:row>
      <xdr:rowOff>28575</xdr:rowOff>
    </xdr:from>
    <xdr:to>
      <xdr:col>1</xdr:col>
      <xdr:colOff>4686569</xdr:colOff>
      <xdr:row>1</xdr:row>
      <xdr:rowOff>409628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928A62-8ACB-483E-A80D-75CF34A2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0" y="219075"/>
          <a:ext cx="1924319" cy="3810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weo\Mission\Uganda\Previous%20files\Data%20from%20the%20Authorities\Diskette%209\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QAT\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PRIVATE"/>
      <sheetName val="Programa"/>
      <sheetName val="Other"/>
      <sheetName val="Ext_debt1"/>
      <sheetName val="Read_Me"/>
      <sheetName val="Base_de_Datos_Proyecciones"/>
      <sheetName val="cbh old"/>
      <sheetName val="M"/>
      <sheetName val="PY 2021"/>
      <sheetName val="2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  <sheetName val="Consolidation"/>
      <sheetName val="Montabs:junk"/>
      <sheetName val="er"/>
      <sheetName val="salda_10_06_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INFlevel"/>
      <sheetName val="Sheet1"/>
      <sheetName val="Sheet2"/>
      <sheetName val="BG SINAWA"/>
      <sheetName val="CA input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8"/>
      <sheetName val="4"/>
      <sheetName val="28"/>
      <sheetName val="17"/>
      <sheetName val="INPUT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  <sheetName val="monimp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  <sheetName val="Sheet1"/>
      <sheetName val="Sheet2"/>
      <sheetName val="Base_EEFF"/>
      <sheetName val="tab17"/>
      <sheetName val="Guidance"/>
      <sheetName val="СМЕТА СМР"/>
      <sheetName val="Assumptions"/>
      <sheetName val="План пр-в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  <sheetData sheetId="3">
        <row r="5">
          <cell r="H5" t="str">
            <v>Grafikon 1: Relativna stabilnost deviznog kursa EURRSD je nova normalnost</v>
          </cell>
        </row>
      </sheetData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  <sheetName val="CI_Tv (65-2007K)"/>
      <sheetName val="DESPACHOS"/>
      <sheetName val="ramas"/>
      <sheetName val="47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  <sheetName val="Key Assumptions"/>
      <sheetName val="summary bop"/>
      <sheetName val="Macroframework-Ver.1"/>
      <sheetName val="Contents "/>
      <sheetName val="CPI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In"/>
      <sheetName val="OUTREO"/>
      <sheetName val="WEOREO"/>
      <sheetName val="Out"/>
      <sheetName val="IIP"/>
      <sheetName val="Rev"/>
      <sheetName val="Exp"/>
      <sheetName val="Debt"/>
      <sheetName val="Bdgt"/>
      <sheetName val="Foreign Debt "/>
      <sheetName val="Dom Debt (2012)"/>
      <sheetName val="Dom Debt "/>
      <sheetName val="T2a-Fisc"/>
      <sheetName val="T2a-Fisc NEW"/>
      <sheetName val="T2b-Fisc"/>
      <sheetName val="T2b-Fisc NEW"/>
      <sheetName val="T2a"/>
      <sheetName val="2b"/>
      <sheetName val="Brf-tab-MT"/>
      <sheetName val="CashFlow To State"/>
      <sheetName val="Nonhydro Rev Gap chart"/>
      <sheetName val="Chart_I"/>
      <sheetName val="PIH"/>
      <sheetName val="2025"/>
      <sheetName val="QP"/>
      <sheetName val="BUD$"/>
      <sheetName val="Bdg vs. Act"/>
      <sheetName val="2"/>
      <sheetName val="GCC"/>
      <sheetName val="OUTREO_History"/>
      <sheetName val="subsidies calculations"/>
      <sheetName val="Dom Debt (2011)"/>
      <sheetName val="Sheet1"/>
      <sheetName val="Brf-tab"/>
      <sheetName val="GCC 2004 Table 1"/>
      <sheetName val="GCC 2004 Table 1-FY"/>
      <sheetName val="GCC 2004 Budget vs. Actual"/>
      <sheetName val="GCC 2004 Budget vs. Actual - FY"/>
      <sheetName val="Indic"/>
      <sheetName val="Med"/>
      <sheetName val="Contents"/>
      <sheetName val="PEF"/>
      <sheetName val="A Current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opLeftCell="A7"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5" t="s">
        <v>564</v>
      </c>
      <c r="EI1" s="785"/>
      <c r="EJ1" s="785"/>
      <c r="EK1" s="528"/>
      <c r="EL1" s="303"/>
      <c r="EN1" s="785" t="s">
        <v>563</v>
      </c>
      <c r="EO1" s="785"/>
      <c r="EP1" s="785"/>
      <c r="EQ1" s="785"/>
      <c r="ER1" s="785"/>
      <c r="ES1" s="785"/>
      <c r="ET1" s="785"/>
      <c r="EU1" s="412"/>
      <c r="EV1" s="412"/>
      <c r="EX1" s="785" t="s">
        <v>562</v>
      </c>
      <c r="EY1" s="785"/>
      <c r="EZ1" s="785"/>
      <c r="FA1" s="785"/>
      <c r="FB1" s="785"/>
      <c r="FC1" s="785"/>
      <c r="FD1" s="785"/>
      <c r="FE1" s="412"/>
      <c r="FF1" s="412"/>
      <c r="FH1" s="785" t="s">
        <v>561</v>
      </c>
      <c r="FI1" s="785"/>
      <c r="FJ1" s="785"/>
      <c r="FK1" s="785"/>
      <c r="FL1" s="785"/>
      <c r="FM1" s="785"/>
      <c r="FN1" s="785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40"/>
      <c r="EJ1" s="303"/>
      <c r="EL1" s="785" t="s">
        <v>563</v>
      </c>
      <c r="EM1" s="785"/>
      <c r="EN1" s="785"/>
      <c r="EO1" s="785"/>
      <c r="EP1" s="785"/>
      <c r="EQ1" s="785"/>
      <c r="ER1" s="785"/>
      <c r="ES1" s="540"/>
      <c r="ET1" s="540"/>
      <c r="EV1" s="785" t="s">
        <v>562</v>
      </c>
      <c r="EW1" s="785"/>
      <c r="EX1" s="785"/>
      <c r="EY1" s="785"/>
      <c r="EZ1" s="785"/>
      <c r="FA1" s="785"/>
      <c r="FB1" s="785"/>
      <c r="FC1" s="540"/>
      <c r="FD1" s="540"/>
      <c r="FF1" s="785" t="s">
        <v>561</v>
      </c>
      <c r="FG1" s="785"/>
      <c r="FH1" s="785"/>
      <c r="FI1" s="785"/>
      <c r="FJ1" s="785"/>
      <c r="FK1" s="785"/>
      <c r="FL1" s="785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2"/>
      <c r="E4" s="792"/>
      <c r="F4" s="792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3"/>
      <c r="B5" s="464">
        <v>2020</v>
      </c>
      <c r="C5" s="465"/>
      <c r="D5" s="786">
        <v>2021</v>
      </c>
      <c r="E5" s="787"/>
      <c r="F5" s="788"/>
      <c r="G5" s="466"/>
      <c r="H5" s="465"/>
      <c r="I5" s="465"/>
      <c r="J5" s="786" t="s">
        <v>569</v>
      </c>
      <c r="K5" s="787"/>
      <c r="L5" s="787"/>
      <c r="M5" s="787"/>
      <c r="N5" s="787"/>
      <c r="O5" s="788"/>
      <c r="P5" s="466"/>
      <c r="Q5" s="786" t="s">
        <v>570</v>
      </c>
      <c r="R5" s="787"/>
      <c r="S5" s="787"/>
      <c r="T5" s="787"/>
      <c r="U5" s="788"/>
      <c r="V5" s="465"/>
      <c r="W5" s="789" t="s">
        <v>611</v>
      </c>
      <c r="X5" s="790"/>
      <c r="Y5" s="790"/>
      <c r="Z5" s="791"/>
      <c r="AA5" s="465"/>
      <c r="AB5" s="786" t="s">
        <v>608</v>
      </c>
      <c r="AC5" s="787"/>
      <c r="AD5" s="787"/>
      <c r="AE5" s="787"/>
      <c r="AF5" s="788"/>
      <c r="AG5" s="466"/>
      <c r="AH5" s="786" t="s">
        <v>610</v>
      </c>
      <c r="AI5" s="787"/>
      <c r="AJ5" s="787"/>
      <c r="AK5" s="787"/>
      <c r="AL5" s="788"/>
      <c r="AM5" s="466"/>
      <c r="AN5" s="786" t="s">
        <v>617</v>
      </c>
      <c r="AO5" s="787"/>
      <c r="AP5" s="787"/>
      <c r="AQ5" s="787"/>
      <c r="AR5" s="788"/>
      <c r="AS5" s="465"/>
      <c r="AT5" s="465"/>
    </row>
    <row r="6" spans="1:46" ht="28.5" customHeight="1" x14ac:dyDescent="0.25">
      <c r="A6" s="794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28"/>
      <c r="EK1" s="795" t="s">
        <v>574</v>
      </c>
      <c r="EL1" s="795"/>
      <c r="EM1" s="795"/>
      <c r="EN1" s="795"/>
      <c r="EO1" s="795"/>
      <c r="EP1" s="795"/>
      <c r="EQ1" s="795"/>
      <c r="ER1" s="795"/>
      <c r="ES1" s="795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6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9" t="s">
        <v>619</v>
      </c>
      <c r="C3" s="797"/>
      <c r="D3" s="800"/>
      <c r="E3" s="799" t="s">
        <v>665</v>
      </c>
      <c r="F3" s="797"/>
      <c r="G3" s="800"/>
      <c r="H3" s="797" t="s">
        <v>666</v>
      </c>
      <c r="I3" s="797"/>
      <c r="J3" s="798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5" t="s">
        <v>564</v>
      </c>
      <c r="DU1" s="785"/>
      <c r="DV1" s="785"/>
      <c r="DX1" s="795" t="s">
        <v>574</v>
      </c>
      <c r="DY1" s="795"/>
      <c r="DZ1" s="795"/>
      <c r="EA1" s="795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6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6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801" t="s">
        <v>390</v>
      </c>
      <c r="C20" s="801"/>
      <c r="D20" s="801"/>
      <c r="E20" s="801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66" t="s">
        <v>707</v>
      </c>
      <c r="E2" s="766"/>
      <c r="F2" s="766"/>
      <c r="G2" s="766"/>
      <c r="H2" s="766"/>
      <c r="I2" s="766"/>
      <c r="J2" s="766"/>
      <c r="K2" s="766"/>
      <c r="L2" s="766"/>
      <c r="M2" s="766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67" t="s">
        <v>708</v>
      </c>
      <c r="E3" s="767"/>
      <c r="F3" s="767"/>
      <c r="G3" s="767"/>
      <c r="H3" s="767"/>
      <c r="I3" s="767"/>
      <c r="J3" s="767"/>
      <c r="K3" s="767"/>
      <c r="L3" s="767"/>
      <c r="M3" s="767"/>
      <c r="N3" s="719"/>
      <c r="O3" s="719"/>
      <c r="P3" s="719"/>
      <c r="Q3" s="719"/>
      <c r="S3" s="718"/>
      <c r="T3" s="718"/>
      <c r="U3" s="718"/>
    </row>
    <row r="4" spans="2:21" ht="21" x14ac:dyDescent="0.35">
      <c r="D4" s="768" t="s">
        <v>727</v>
      </c>
      <c r="E4" s="768"/>
      <c r="F4" s="768"/>
      <c r="G4" s="768"/>
      <c r="H4" s="768"/>
      <c r="I4" s="768"/>
      <c r="J4" s="768"/>
      <c r="K4" s="768"/>
      <c r="L4" s="768"/>
      <c r="M4" s="768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69"/>
      <c r="F5" s="769"/>
      <c r="G5" s="769"/>
      <c r="H5" s="769"/>
      <c r="I5" s="769"/>
      <c r="J5" s="769"/>
      <c r="K5" s="769"/>
      <c r="L5" s="769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70" t="s">
        <v>710</v>
      </c>
      <c r="C10" s="771"/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1"/>
      <c r="O10" s="772"/>
    </row>
    <row r="11" spans="2:21" ht="32.25" customHeight="1" thickBot="1" x14ac:dyDescent="0.3">
      <c r="B11" s="760" t="s">
        <v>711</v>
      </c>
      <c r="C11" s="761"/>
      <c r="D11" s="761"/>
      <c r="E11" s="761"/>
      <c r="F11" s="761"/>
      <c r="G11" s="761"/>
      <c r="H11" s="761"/>
      <c r="I11" s="762"/>
      <c r="J11" s="763" t="s">
        <v>712</v>
      </c>
      <c r="K11" s="764"/>
      <c r="L11" s="764"/>
      <c r="M11" s="764"/>
      <c r="N11" s="764"/>
      <c r="O11" s="765"/>
    </row>
    <row r="12" spans="2:21" ht="40.5" customHeight="1" x14ac:dyDescent="0.25">
      <c r="B12" s="748" t="s">
        <v>713</v>
      </c>
      <c r="C12" s="749"/>
      <c r="D12" s="749"/>
      <c r="E12" s="750"/>
      <c r="F12" s="751" t="s">
        <v>714</v>
      </c>
      <c r="G12" s="752"/>
      <c r="H12" s="753"/>
      <c r="I12" s="725" t="s">
        <v>184</v>
      </c>
      <c r="J12" s="754" t="s">
        <v>715</v>
      </c>
      <c r="K12" s="755"/>
      <c r="L12" s="756" t="s">
        <v>716</v>
      </c>
      <c r="M12" s="756" t="s">
        <v>717</v>
      </c>
      <c r="N12" s="758" t="s">
        <v>718</v>
      </c>
      <c r="O12" s="739" t="s">
        <v>719</v>
      </c>
    </row>
    <row r="13" spans="2:21" ht="87.75" customHeight="1" thickBot="1" x14ac:dyDescent="0.3">
      <c r="B13" s="741" t="s">
        <v>720</v>
      </c>
      <c r="C13" s="742"/>
      <c r="D13" s="743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57"/>
      <c r="M13" s="757"/>
      <c r="N13" s="759"/>
      <c r="O13" s="740"/>
    </row>
    <row r="14" spans="2:21" ht="115.5" customHeight="1" x14ac:dyDescent="0.25">
      <c r="B14" s="744" t="s">
        <v>732</v>
      </c>
      <c r="C14" s="744"/>
      <c r="D14" s="744"/>
      <c r="E14" s="744"/>
      <c r="F14" s="744"/>
      <c r="G14" s="744"/>
      <c r="H14" s="744"/>
      <c r="I14" s="745"/>
      <c r="J14" s="745"/>
      <c r="K14" s="745"/>
      <c r="L14" s="745"/>
      <c r="M14" s="745"/>
      <c r="N14" s="745"/>
      <c r="O14" s="745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47" t="s">
        <v>725</v>
      </c>
      <c r="C20" s="747"/>
      <c r="D20" s="746" t="s">
        <v>726</v>
      </c>
      <c r="E20" s="746"/>
      <c r="F20" s="746"/>
      <c r="G20" s="746"/>
      <c r="H20" s="746"/>
      <c r="I20" s="746"/>
      <c r="J20" s="746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46"/>
      <c r="E21" s="746"/>
      <c r="F21" s="746"/>
      <c r="G21" s="746"/>
      <c r="H21" s="746"/>
      <c r="I21" s="746"/>
      <c r="J21" s="746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B11:I11"/>
    <mergeCell ref="J11:O11"/>
    <mergeCell ref="D2:M2"/>
    <mergeCell ref="D3:M3"/>
    <mergeCell ref="D4:M4"/>
    <mergeCell ref="E5:L5"/>
    <mergeCell ref="B10:O10"/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4" t="s">
        <v>251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163"/>
      <c r="Q2" s="163"/>
      <c r="R2" s="164"/>
    </row>
    <row r="3" spans="1:18" ht="8.25" customHeight="1" x14ac:dyDescent="0.25">
      <c r="A3" s="163"/>
      <c r="B3" s="163"/>
      <c r="C3" s="802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4" t="s">
        <v>269</v>
      </c>
      <c r="C25" s="803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03"/>
      <c r="O25" s="803"/>
      <c r="P25" s="163"/>
      <c r="Q25" s="163"/>
      <c r="R25" s="164"/>
    </row>
    <row r="26" spans="1:19" ht="14.25" customHeight="1" x14ac:dyDescent="0.25">
      <c r="A26" s="163"/>
      <c r="B26" s="802" t="s">
        <v>270</v>
      </c>
      <c r="C26" s="803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03"/>
      <c r="O26" s="803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4" t="s">
        <v>275</v>
      </c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03"/>
      <c r="O54" s="803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2" t="s">
        <v>276</v>
      </c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03"/>
      <c r="O56" s="803"/>
      <c r="P56" s="163"/>
      <c r="Q56" s="163"/>
      <c r="R56" s="164"/>
    </row>
    <row r="57" spans="1:18" ht="12.75" hidden="1" customHeight="1" x14ac:dyDescent="0.25">
      <c r="A57" s="163"/>
      <c r="B57" s="163"/>
      <c r="C57" s="802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3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5" t="s">
        <v>402</v>
      </c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</row>
    <row r="2" spans="1:17" x14ac:dyDescent="0.25">
      <c r="B2" s="805" t="s">
        <v>113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6" t="s">
        <v>438</v>
      </c>
      <c r="D5" s="806"/>
      <c r="E5" s="806"/>
      <c r="F5" s="806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IS48"/>
  <sheetViews>
    <sheetView tabSelected="1" zoomScale="90" zoomScaleNormal="90" workbookViewId="0">
      <pane xSplit="2" ySplit="6" topLeftCell="GA31" activePane="bottomRight" state="frozen"/>
      <selection activeCell="D4" sqref="D4:M4"/>
      <selection pane="topRight" activeCell="D4" sqref="D4:M4"/>
      <selection pane="bottomLeft" activeCell="D4" sqref="D4:M4"/>
      <selection pane="bottomRight" activeCell="GC39" sqref="GC39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customWidth="1"/>
    <col min="167" max="167" width="11.42578125" style="9"/>
    <col min="168" max="169" width="10.140625" style="9" customWidth="1"/>
    <col min="170" max="170" width="11.85546875" style="9" bestFit="1" customWidth="1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6" width="10.140625" style="9" customWidth="1"/>
    <col min="187" max="16384" width="11.42578125" style="9"/>
  </cols>
  <sheetData>
    <row r="2" spans="2:186" ht="53.25" customHeight="1" x14ac:dyDescent="0.25">
      <c r="B2" s="686"/>
      <c r="FC2" s="708"/>
    </row>
    <row r="3" spans="2:186" ht="15.75" x14ac:dyDescent="0.25">
      <c r="B3" s="686" t="s">
        <v>679</v>
      </c>
    </row>
    <row r="4" spans="2:18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</row>
    <row r="5" spans="2:186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5"/>
    </row>
    <row r="6" spans="2:186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24</v>
      </c>
    </row>
    <row r="7" spans="2:186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303.2717550108955</v>
      </c>
      <c r="EA7" s="542">
        <v>-487.92830014430319</v>
      </c>
      <c r="EB7" s="542">
        <v>-379.34071232119504</v>
      </c>
      <c r="EC7" s="542">
        <v>-646.97734858431386</v>
      </c>
      <c r="ED7" s="542">
        <v>60.200081966592279</v>
      </c>
      <c r="EE7" s="542">
        <v>-120.32308936062827</v>
      </c>
      <c r="EF7" s="542">
        <v>-37.063057535857752</v>
      </c>
      <c r="EG7" s="542">
        <v>-465.21049012990625</v>
      </c>
      <c r="EH7" s="542">
        <v>75.719982266893567</v>
      </c>
      <c r="EI7" s="542">
        <v>378.11340996133913</v>
      </c>
      <c r="EJ7" s="542">
        <v>2016.3863870684413</v>
      </c>
      <c r="EK7" s="542">
        <f t="shared" ref="EK7:EK43" si="9">+SUM(DY7:EJ7)</f>
        <v>23.950470175231203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1971.9304278286991</v>
      </c>
      <c r="EY7" s="542">
        <f t="shared" ref="EY7:EY43" si="10">+SUM(EM7:EX7)</f>
        <v>4273.6655437611698</v>
      </c>
      <c r="EZ7" s="573"/>
      <c r="FA7" s="542">
        <v>-373.88758150304466</v>
      </c>
      <c r="FB7" s="542">
        <v>-580.48608633197364</v>
      </c>
      <c r="FC7" s="542">
        <v>-183.92751586199665</v>
      </c>
      <c r="FD7" s="542">
        <v>-645.76555641393907</v>
      </c>
      <c r="FE7" s="542">
        <v>-361.82629163383081</v>
      </c>
      <c r="FF7" s="542">
        <v>-214.91837888917416</v>
      </c>
      <c r="FG7" s="542">
        <v>511.89801224006351</v>
      </c>
      <c r="FH7" s="542">
        <v>150.33531488583776</v>
      </c>
      <c r="FI7" s="542">
        <v>224.41406928558081</v>
      </c>
      <c r="FJ7" s="542">
        <v>316.69880938219012</v>
      </c>
      <c r="FK7" s="542">
        <v>698.48062217943379</v>
      </c>
      <c r="FL7" s="542">
        <v>2091.5326685344107</v>
      </c>
      <c r="FM7" s="542">
        <f t="shared" ref="FM7:FM43" si="11">+SUM(FA7:FL7)</f>
        <v>1632.5480858735577</v>
      </c>
      <c r="FO7" s="542">
        <v>-514.24490646467802</v>
      </c>
      <c r="FP7" s="542">
        <v>570.04407231140158</v>
      </c>
      <c r="FQ7" s="542">
        <v>-313.19070474199771</v>
      </c>
      <c r="FR7" s="542">
        <v>-367.58233094028492</v>
      </c>
      <c r="FS7" s="542">
        <v>383.37946341117413</v>
      </c>
      <c r="FT7" s="542">
        <v>-139.69540489679594</v>
      </c>
      <c r="FU7" s="542">
        <v>326.07893877246534</v>
      </c>
      <c r="FV7" s="542">
        <v>477.43469141609967</v>
      </c>
      <c r="FW7" s="542">
        <v>281.0938393045667</v>
      </c>
      <c r="FX7" s="542">
        <v>187.44431506715409</v>
      </c>
      <c r="FY7" s="542">
        <v>1161.5915766547223</v>
      </c>
      <c r="FZ7" s="542">
        <v>1728.3771663823891</v>
      </c>
      <c r="GA7" s="542">
        <f>+SUM(FO7:FZ7)</f>
        <v>3780.7307162762163</v>
      </c>
      <c r="GC7" s="542">
        <v>-1100.5442955378353</v>
      </c>
      <c r="GD7" s="542">
        <f>+SUM(GC7:GC7)</f>
        <v>-1100.5442955378353</v>
      </c>
    </row>
    <row r="8" spans="2:186" ht="15.75" x14ac:dyDescent="0.25">
      <c r="B8" s="688" t="s">
        <v>94</v>
      </c>
      <c r="C8" s="521">
        <f>+C9+C10</f>
        <v>139.41916698999745</v>
      </c>
      <c r="D8" s="521">
        <f t="shared" ref="D8:N8" si="12">+D9+D10</f>
        <v>157.09714695543795</v>
      </c>
      <c r="E8" s="521">
        <f t="shared" si="12"/>
        <v>157.70959078599213</v>
      </c>
      <c r="F8" s="521">
        <f t="shared" si="12"/>
        <v>184.2037928551953</v>
      </c>
      <c r="G8" s="521">
        <f t="shared" si="12"/>
        <v>200.51459130338304</v>
      </c>
      <c r="H8" s="521">
        <f t="shared" si="12"/>
        <v>144.26533090219712</v>
      </c>
      <c r="I8" s="521">
        <f t="shared" si="12"/>
        <v>143.32045769069265</v>
      </c>
      <c r="J8" s="521">
        <f t="shared" si="12"/>
        <v>304.71984297764766</v>
      </c>
      <c r="K8" s="521">
        <f t="shared" si="12"/>
        <v>284.30612532477255</v>
      </c>
      <c r="L8" s="521">
        <f t="shared" si="12"/>
        <v>284.87802407639799</v>
      </c>
      <c r="M8" s="521">
        <f t="shared" si="12"/>
        <v>169.52811483141335</v>
      </c>
      <c r="N8" s="521">
        <f t="shared" si="12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3">+R9+R10</f>
        <v>297.93620231656456</v>
      </c>
      <c r="S8" s="521">
        <f t="shared" si="13"/>
        <v>407.62411413322019</v>
      </c>
      <c r="T8" s="521">
        <f t="shared" si="13"/>
        <v>416.11787800707356</v>
      </c>
      <c r="U8" s="521">
        <f t="shared" si="13"/>
        <v>446.49937863374134</v>
      </c>
      <c r="V8" s="521">
        <f t="shared" si="13"/>
        <v>729.12023232507295</v>
      </c>
      <c r="W8" s="521">
        <f t="shared" si="13"/>
        <v>407.10148237527591</v>
      </c>
      <c r="X8" s="521">
        <f t="shared" si="13"/>
        <v>315.31510141842563</v>
      </c>
      <c r="Y8" s="521">
        <f t="shared" si="13"/>
        <v>690.93590437357375</v>
      </c>
      <c r="Z8" s="521">
        <f t="shared" si="13"/>
        <v>305.5639595100908</v>
      </c>
      <c r="AA8" s="521">
        <f t="shared" si="13"/>
        <v>269.76157018829338</v>
      </c>
      <c r="AB8" s="521">
        <f t="shared" si="13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4">+AF9+AF10</f>
        <v>739.42742241782423</v>
      </c>
      <c r="AG8" s="521">
        <f t="shared" si="14"/>
        <v>1103.5223698273719</v>
      </c>
      <c r="AH8" s="521">
        <f t="shared" si="14"/>
        <v>637.56669008309655</v>
      </c>
      <c r="AI8" s="521">
        <f t="shared" si="14"/>
        <v>245.48390688482101</v>
      </c>
      <c r="AJ8" s="521">
        <f t="shared" si="14"/>
        <v>634.06207387515144</v>
      </c>
      <c r="AK8" s="521">
        <f t="shared" si="14"/>
        <v>251.53321488873371</v>
      </c>
      <c r="AL8" s="521">
        <f t="shared" si="14"/>
        <v>283.01088630183585</v>
      </c>
      <c r="AM8" s="521">
        <f t="shared" si="14"/>
        <v>466.30768470372226</v>
      </c>
      <c r="AN8" s="521">
        <f t="shared" si="14"/>
        <v>275.335692880095</v>
      </c>
      <c r="AO8" s="521">
        <f t="shared" si="14"/>
        <v>481.18310180444576</v>
      </c>
      <c r="AP8" s="521">
        <f t="shared" si="14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5">+AT9+AT10</f>
        <v>254.16093094036268</v>
      </c>
      <c r="AU8" s="521">
        <f t="shared" si="15"/>
        <v>581.24008087670097</v>
      </c>
      <c r="AV8" s="521">
        <f t="shared" si="15"/>
        <v>1418.9052809604175</v>
      </c>
      <c r="AW8" s="521">
        <f t="shared" si="15"/>
        <v>988.56873312723519</v>
      </c>
      <c r="AX8" s="521">
        <f t="shared" si="15"/>
        <v>888.2594009620824</v>
      </c>
      <c r="AY8" s="521">
        <f t="shared" si="15"/>
        <v>354.05583312183177</v>
      </c>
      <c r="AZ8" s="521">
        <f t="shared" si="15"/>
        <v>700.40885582119051</v>
      </c>
      <c r="BA8" s="521">
        <f t="shared" si="15"/>
        <v>1315.2434459905817</v>
      </c>
      <c r="BB8" s="521">
        <f t="shared" si="15"/>
        <v>632.92721651836064</v>
      </c>
      <c r="BC8" s="521">
        <f t="shared" si="15"/>
        <v>707.60942956217514</v>
      </c>
      <c r="BD8" s="521">
        <f t="shared" si="15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6">+BH9+BH10</f>
        <v>819.91175520746378</v>
      </c>
      <c r="BI8" s="521">
        <f t="shared" si="16"/>
        <v>1092.6018164514094</v>
      </c>
      <c r="BJ8" s="521">
        <f t="shared" si="16"/>
        <v>397.77751798238188</v>
      </c>
      <c r="BK8" s="521">
        <f t="shared" si="16"/>
        <v>2344.6758816200204</v>
      </c>
      <c r="BL8" s="521">
        <f t="shared" si="16"/>
        <v>565.53794212454102</v>
      </c>
      <c r="BM8" s="521">
        <f t="shared" si="16"/>
        <v>173.76384463594451</v>
      </c>
      <c r="BN8" s="521">
        <f t="shared" si="16"/>
        <v>266.096587145223</v>
      </c>
      <c r="BO8" s="521">
        <f t="shared" si="16"/>
        <v>683.44371222400855</v>
      </c>
      <c r="BP8" s="521">
        <f t="shared" si="16"/>
        <v>337.92883525470108</v>
      </c>
      <c r="BQ8" s="521">
        <f t="shared" si="16"/>
        <v>223.37970577702694</v>
      </c>
      <c r="BR8" s="521">
        <f t="shared" si="16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7">+BV9+BV10</f>
        <v>222.78536306703609</v>
      </c>
      <c r="BW8" s="521">
        <f t="shared" si="17"/>
        <v>1024.8223607110353</v>
      </c>
      <c r="BX8" s="521">
        <f t="shared" si="17"/>
        <v>257.757299180394</v>
      </c>
      <c r="BY8" s="521">
        <f t="shared" si="17"/>
        <v>349.37407520699992</v>
      </c>
      <c r="BZ8" s="521">
        <f t="shared" si="17"/>
        <v>538.69085186200005</v>
      </c>
      <c r="CA8" s="521">
        <f t="shared" si="17"/>
        <v>361.23782222800003</v>
      </c>
      <c r="CB8" s="521">
        <f t="shared" si="17"/>
        <v>254.7557726899999</v>
      </c>
      <c r="CC8" s="521">
        <f t="shared" si="17"/>
        <v>807.74260367353747</v>
      </c>
      <c r="CD8" s="521">
        <f t="shared" si="17"/>
        <v>532.53426943400007</v>
      </c>
      <c r="CE8" s="521">
        <f t="shared" si="17"/>
        <v>359.6541271019999</v>
      </c>
      <c r="CF8" s="521">
        <f t="shared" si="17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8">+CJ9+CJ10</f>
        <v>269.44554604900003</v>
      </c>
      <c r="CK8" s="521">
        <f t="shared" si="18"/>
        <v>574.16377550100003</v>
      </c>
      <c r="CL8" s="521">
        <f t="shared" si="18"/>
        <v>299.36964092900001</v>
      </c>
      <c r="CM8" s="521">
        <f t="shared" si="18"/>
        <v>369.16881931099994</v>
      </c>
      <c r="CN8" s="521">
        <f t="shared" si="18"/>
        <v>1558.0377806006536</v>
      </c>
      <c r="CO8" s="521">
        <f t="shared" si="18"/>
        <v>298.63048619299997</v>
      </c>
      <c r="CP8" s="521">
        <f t="shared" si="18"/>
        <v>306.73269045000012</v>
      </c>
      <c r="CQ8" s="521">
        <f t="shared" si="18"/>
        <v>739.28374406599994</v>
      </c>
      <c r="CR8" s="521">
        <f t="shared" si="18"/>
        <v>635.13880359600012</v>
      </c>
      <c r="CS8" s="521">
        <f t="shared" si="18"/>
        <v>352.60511642300025</v>
      </c>
      <c r="CT8" s="521">
        <f t="shared" si="18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9">+CX9+CX10</f>
        <v>205.51299425500011</v>
      </c>
      <c r="CY8" s="521">
        <f t="shared" si="19"/>
        <v>843.80608221299985</v>
      </c>
      <c r="CZ8" s="521">
        <f t="shared" si="19"/>
        <v>1077.7155272130001</v>
      </c>
      <c r="DA8" s="521">
        <f t="shared" si="19"/>
        <v>181.38629428000007</v>
      </c>
      <c r="DB8" s="521">
        <f t="shared" si="19"/>
        <v>772.78086511099991</v>
      </c>
      <c r="DC8" s="521">
        <f t="shared" si="19"/>
        <v>196.274250529</v>
      </c>
      <c r="DD8" s="521">
        <f t="shared" si="19"/>
        <v>160.13127432200002</v>
      </c>
      <c r="DE8" s="521">
        <f t="shared" si="19"/>
        <v>246.623718</v>
      </c>
      <c r="DF8" s="521">
        <f t="shared" si="19"/>
        <v>163.541343764</v>
      </c>
      <c r="DG8" s="521">
        <f t="shared" si="19"/>
        <v>248.62832063300002</v>
      </c>
      <c r="DH8" s="521">
        <f t="shared" si="19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0">+DL9+DL10</f>
        <v>178.27759607900012</v>
      </c>
      <c r="DM8" s="521">
        <f t="shared" si="20"/>
        <v>284.32221855699999</v>
      </c>
      <c r="DN8" s="521">
        <f t="shared" si="20"/>
        <v>156.73042438100006</v>
      </c>
      <c r="DO8" s="521">
        <f t="shared" si="20"/>
        <v>173.20674904800001</v>
      </c>
      <c r="DP8" s="521">
        <f t="shared" si="20"/>
        <v>301.95586599999996</v>
      </c>
      <c r="DQ8" s="521">
        <f t="shared" si="20"/>
        <v>184.09332891800005</v>
      </c>
      <c r="DR8" s="521">
        <f t="shared" si="20"/>
        <v>90.230465464000034</v>
      </c>
      <c r="DS8" s="521">
        <f t="shared" si="20"/>
        <v>176.07900681560002</v>
      </c>
      <c r="DT8" s="521">
        <f t="shared" si="20"/>
        <v>576.15430146099993</v>
      </c>
      <c r="DU8" s="521">
        <f t="shared" si="20"/>
        <v>255.16617348800008</v>
      </c>
      <c r="DV8" s="521">
        <f t="shared" si="20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1">+DZ9+DZ10</f>
        <v>92.441441813999944</v>
      </c>
      <c r="EA8" s="521">
        <f t="shared" si="21"/>
        <v>413.32785762999998</v>
      </c>
      <c r="EB8" s="521">
        <f t="shared" si="21"/>
        <v>584.7716403620002</v>
      </c>
      <c r="EC8" s="521">
        <f t="shared" si="21"/>
        <v>137.38939323700001</v>
      </c>
      <c r="ED8" s="521">
        <f t="shared" si="21"/>
        <v>221.71632536500002</v>
      </c>
      <c r="EE8" s="521">
        <f t="shared" si="21"/>
        <v>216.01339688600004</v>
      </c>
      <c r="EF8" s="521">
        <f t="shared" si="21"/>
        <v>107.25835001300003</v>
      </c>
      <c r="EG8" s="521">
        <f t="shared" si="21"/>
        <v>120.51118845199997</v>
      </c>
      <c r="EH8" s="521">
        <f t="shared" si="21"/>
        <v>496.65876644500003</v>
      </c>
      <c r="EI8" s="521">
        <f t="shared" si="21"/>
        <v>188.36728699199992</v>
      </c>
      <c r="EJ8" s="521">
        <f t="shared" si="21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2">+EN9+EN10</f>
        <v>752.50753366499998</v>
      </c>
      <c r="EO8" s="521">
        <f t="shared" si="22"/>
        <v>362.73592417700002</v>
      </c>
      <c r="EP8" s="521">
        <f t="shared" si="22"/>
        <v>195.66891759099997</v>
      </c>
      <c r="EQ8" s="521">
        <f t="shared" si="22"/>
        <v>778.87710460912501</v>
      </c>
      <c r="ER8" s="521">
        <f t="shared" si="22"/>
        <v>191.25725184200002</v>
      </c>
      <c r="ES8" s="521">
        <f t="shared" si="22"/>
        <v>162.30287644999999</v>
      </c>
      <c r="ET8" s="521">
        <f t="shared" si="22"/>
        <v>215.65552829500004</v>
      </c>
      <c r="EU8" s="521">
        <f t="shared" si="22"/>
        <v>297.16909444300006</v>
      </c>
      <c r="EV8" s="521">
        <f t="shared" ref="EV8:EX8" si="23">+EV9+EV10</f>
        <v>197.04543565099996</v>
      </c>
      <c r="EW8" s="521">
        <f t="shared" si="23"/>
        <v>263.22958817699987</v>
      </c>
      <c r="EX8" s="521">
        <f t="shared" si="23"/>
        <v>218.14970372900001</v>
      </c>
      <c r="EY8" s="521">
        <f t="shared" si="10"/>
        <v>3910.4621855991254</v>
      </c>
      <c r="EZ8" s="684"/>
      <c r="FA8" s="521">
        <f t="shared" ref="FA8:FL8" si="24">+FA9+FA10</f>
        <v>3224.7703722599999</v>
      </c>
      <c r="FB8" s="521">
        <f t="shared" si="24"/>
        <v>246.58666874399995</v>
      </c>
      <c r="FC8" s="521">
        <f t="shared" si="24"/>
        <v>377.62256149000007</v>
      </c>
      <c r="FD8" s="521">
        <f t="shared" si="24"/>
        <v>954.3776503908</v>
      </c>
      <c r="FE8" s="521">
        <f t="shared" si="24"/>
        <v>495.91994524299992</v>
      </c>
      <c r="FF8" s="521">
        <f t="shared" si="24"/>
        <v>987.13828949499987</v>
      </c>
      <c r="FG8" s="521">
        <f t="shared" si="24"/>
        <v>235.24804637099999</v>
      </c>
      <c r="FH8" s="521">
        <f t="shared" si="24"/>
        <v>168.09332068800001</v>
      </c>
      <c r="FI8" s="521">
        <f t="shared" si="24"/>
        <v>274.87105593699999</v>
      </c>
      <c r="FJ8" s="521">
        <f t="shared" si="24"/>
        <v>201.46418924399998</v>
      </c>
      <c r="FK8" s="521">
        <f t="shared" si="24"/>
        <v>299.43667017172726</v>
      </c>
      <c r="FL8" s="521">
        <f t="shared" si="24"/>
        <v>1169.5342532517532</v>
      </c>
      <c r="FM8" s="521">
        <f t="shared" si="11"/>
        <v>8635.0630232862804</v>
      </c>
      <c r="FO8" s="521">
        <f>+FO9+FO10</f>
        <v>291.80591961699997</v>
      </c>
      <c r="FP8" s="521">
        <f t="shared" ref="FP8:FZ8" si="25">+FP9+FP10</f>
        <v>236.68960663000007</v>
      </c>
      <c r="FQ8" s="521">
        <f t="shared" si="25"/>
        <v>918.42648689000009</v>
      </c>
      <c r="FR8" s="521">
        <f t="shared" si="25"/>
        <v>359.98917875000001</v>
      </c>
      <c r="FS8" s="521">
        <f t="shared" si="25"/>
        <v>431.53476324300004</v>
      </c>
      <c r="FT8" s="521">
        <f t="shared" si="25"/>
        <v>426.22072387000003</v>
      </c>
      <c r="FU8" s="521">
        <f t="shared" si="25"/>
        <v>654.56208877180006</v>
      </c>
      <c r="FV8" s="521">
        <f t="shared" si="25"/>
        <v>438.32498808919996</v>
      </c>
      <c r="FW8" s="521">
        <f t="shared" si="25"/>
        <v>315.21560401670001</v>
      </c>
      <c r="FX8" s="521">
        <f t="shared" si="25"/>
        <v>361.06044695000003</v>
      </c>
      <c r="FY8" s="521">
        <f t="shared" si="25"/>
        <v>441.85126280330002</v>
      </c>
      <c r="FZ8" s="521">
        <f t="shared" si="25"/>
        <v>481.73737549769999</v>
      </c>
      <c r="GA8" s="521">
        <f>+SUM(FO8:FZ8)</f>
        <v>5357.418445128701</v>
      </c>
      <c r="GC8" s="521">
        <f t="shared" ref="GC8" si="26">+GC9+GC10</f>
        <v>3585.8715974929996</v>
      </c>
      <c r="GD8" s="521">
        <f>+SUM(GC8:GC8)</f>
        <v>3585.8715974929996</v>
      </c>
    </row>
    <row r="9" spans="2:186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709">
        <v>105.66801603000002</v>
      </c>
      <c r="FD9" s="709">
        <v>782.54550455980018</v>
      </c>
      <c r="FE9" s="709">
        <v>267.65292178000004</v>
      </c>
      <c r="FF9" s="709">
        <v>24.979913829999994</v>
      </c>
      <c r="FG9" s="709">
        <v>118.245303721</v>
      </c>
      <c r="FH9" s="709">
        <v>23.205340900000024</v>
      </c>
      <c r="FI9" s="709">
        <v>22.125492249999979</v>
      </c>
      <c r="FJ9" s="709">
        <v>40.071294819999984</v>
      </c>
      <c r="FK9" s="709">
        <v>30.171221912727283</v>
      </c>
      <c r="FL9" s="709">
        <v>26.729101079999996</v>
      </c>
      <c r="FM9" s="518">
        <f t="shared" si="11"/>
        <v>4645.9583541335278</v>
      </c>
      <c r="FO9" s="709">
        <v>168.96105501699998</v>
      </c>
      <c r="FP9" s="709">
        <v>14.989823480000005</v>
      </c>
      <c r="FQ9" s="709">
        <v>656.70640737000008</v>
      </c>
      <c r="FR9" s="709">
        <v>34.894427779999987</v>
      </c>
      <c r="FS9" s="709">
        <v>80.578843000000035</v>
      </c>
      <c r="FT9" s="709">
        <v>37.51889795999999</v>
      </c>
      <c r="FU9" s="709">
        <v>122.26675186180005</v>
      </c>
      <c r="FV9" s="709">
        <v>63.223087429200028</v>
      </c>
      <c r="FW9" s="709">
        <v>48.506874116700004</v>
      </c>
      <c r="FX9" s="709">
        <v>31.987530100000008</v>
      </c>
      <c r="FY9" s="709">
        <v>205.4670529503</v>
      </c>
      <c r="FZ9" s="709">
        <v>58.315460689700004</v>
      </c>
      <c r="GA9" s="518">
        <f>+SUM(FO9:FZ9)</f>
        <v>1523.4162117547</v>
      </c>
      <c r="GC9" s="709">
        <v>182.280248753</v>
      </c>
      <c r="GD9" s="518">
        <f>+SUM(GC9:GC9)</f>
        <v>182.280248753</v>
      </c>
    </row>
    <row r="10" spans="2:186" ht="15.75" x14ac:dyDescent="0.25">
      <c r="B10" s="689" t="s">
        <v>43</v>
      </c>
      <c r="C10" s="518">
        <f t="shared" ref="C10:N10" si="27">+SUM(C11:C16)</f>
        <v>87.064725199197468</v>
      </c>
      <c r="D10" s="518">
        <f t="shared" si="27"/>
        <v>137.17644913623795</v>
      </c>
      <c r="E10" s="518">
        <f t="shared" si="27"/>
        <v>85.681271305992141</v>
      </c>
      <c r="F10" s="518">
        <f t="shared" si="27"/>
        <v>137.9915235851953</v>
      </c>
      <c r="G10" s="518">
        <f t="shared" si="27"/>
        <v>149.14056647338305</v>
      </c>
      <c r="H10" s="518">
        <f t="shared" si="27"/>
        <v>124.31149922219711</v>
      </c>
      <c r="I10" s="518">
        <f t="shared" si="27"/>
        <v>87.806143340692671</v>
      </c>
      <c r="J10" s="518">
        <f t="shared" si="27"/>
        <v>133.43669790764764</v>
      </c>
      <c r="K10" s="518">
        <f t="shared" si="27"/>
        <v>179.51984040477254</v>
      </c>
      <c r="L10" s="518">
        <f t="shared" si="27"/>
        <v>142.111350334598</v>
      </c>
      <c r="M10" s="518">
        <f t="shared" si="27"/>
        <v>150.18917670891335</v>
      </c>
      <c r="N10" s="518">
        <f t="shared" si="27"/>
        <v>284.84209663837783</v>
      </c>
      <c r="O10" s="518">
        <f t="shared" si="0"/>
        <v>1699.2713402572049</v>
      </c>
      <c r="P10" s="519"/>
      <c r="Q10" s="518">
        <f t="shared" ref="Q10:AB10" si="28">+SUM(Q11:Q16)</f>
        <v>231.69194466581399</v>
      </c>
      <c r="R10" s="518">
        <f t="shared" si="28"/>
        <v>279.70062350656457</v>
      </c>
      <c r="S10" s="518">
        <f t="shared" si="28"/>
        <v>386.4872236432202</v>
      </c>
      <c r="T10" s="518">
        <f t="shared" si="28"/>
        <v>293.30487273087357</v>
      </c>
      <c r="U10" s="518">
        <f t="shared" si="28"/>
        <v>291.39904331374134</v>
      </c>
      <c r="V10" s="518">
        <f t="shared" si="28"/>
        <v>286.87654664507295</v>
      </c>
      <c r="W10" s="518">
        <f t="shared" si="28"/>
        <v>133.583304245276</v>
      </c>
      <c r="X10" s="518">
        <f t="shared" si="28"/>
        <v>177.86911680842564</v>
      </c>
      <c r="Y10" s="518">
        <f t="shared" si="28"/>
        <v>644.94397711357374</v>
      </c>
      <c r="Z10" s="518">
        <f t="shared" si="28"/>
        <v>263.94703806009079</v>
      </c>
      <c r="AA10" s="518">
        <f t="shared" si="28"/>
        <v>202.38012588829341</v>
      </c>
      <c r="AB10" s="518">
        <f t="shared" si="28"/>
        <v>359.27875326439636</v>
      </c>
      <c r="AC10" s="518">
        <f t="shared" si="1"/>
        <v>3551.4625698853424</v>
      </c>
      <c r="AD10" s="519"/>
      <c r="AE10" s="518">
        <f t="shared" ref="AE10:AP10" si="29">+SUM(AE11:AE16)</f>
        <v>181.99439844633758</v>
      </c>
      <c r="AF10" s="518">
        <f t="shared" si="29"/>
        <v>175.17512347782426</v>
      </c>
      <c r="AG10" s="518">
        <f t="shared" si="29"/>
        <v>375.02135718737196</v>
      </c>
      <c r="AH10" s="518">
        <f t="shared" si="29"/>
        <v>246.31453024309658</v>
      </c>
      <c r="AI10" s="518">
        <f t="shared" si="29"/>
        <v>188.69396664482102</v>
      </c>
      <c r="AJ10" s="518">
        <f t="shared" si="29"/>
        <v>413.89915412515143</v>
      </c>
      <c r="AK10" s="518">
        <f t="shared" si="29"/>
        <v>172.7512987587337</v>
      </c>
      <c r="AL10" s="518">
        <f t="shared" si="29"/>
        <v>230.44796716183583</v>
      </c>
      <c r="AM10" s="518">
        <f t="shared" si="29"/>
        <v>383.34142726372227</v>
      </c>
      <c r="AN10" s="518">
        <f t="shared" si="29"/>
        <v>257.21194441009499</v>
      </c>
      <c r="AO10" s="518">
        <f t="shared" si="29"/>
        <v>200.48624114444573</v>
      </c>
      <c r="AP10" s="518">
        <f t="shared" si="29"/>
        <v>1154.9946413513737</v>
      </c>
      <c r="AQ10" s="518">
        <f t="shared" si="2"/>
        <v>3980.332050214809</v>
      </c>
      <c r="AR10" s="519"/>
      <c r="AS10" s="518">
        <f t="shared" ref="AS10:BD10" si="30">+SUM(AS11:AS16)</f>
        <v>157.69669387430434</v>
      </c>
      <c r="AT10" s="518">
        <f t="shared" si="30"/>
        <v>142.37090453036271</v>
      </c>
      <c r="AU10" s="518">
        <f t="shared" si="30"/>
        <v>415.00554694670097</v>
      </c>
      <c r="AV10" s="518">
        <f t="shared" si="30"/>
        <v>192.38567218041766</v>
      </c>
      <c r="AW10" s="518">
        <f t="shared" si="30"/>
        <v>252.85290215723518</v>
      </c>
      <c r="AX10" s="518">
        <f t="shared" si="30"/>
        <v>465.26557964208257</v>
      </c>
      <c r="AY10" s="518">
        <f t="shared" si="30"/>
        <v>168.03418333183177</v>
      </c>
      <c r="AZ10" s="518">
        <f t="shared" si="30"/>
        <v>228.51315967119049</v>
      </c>
      <c r="BA10" s="518">
        <f t="shared" si="30"/>
        <v>422.94378363058178</v>
      </c>
      <c r="BB10" s="518">
        <f t="shared" si="30"/>
        <v>243.4468803583608</v>
      </c>
      <c r="BC10" s="518">
        <f t="shared" si="30"/>
        <v>213.05228039217519</v>
      </c>
      <c r="BD10" s="518">
        <f t="shared" si="30"/>
        <v>498.02001986802827</v>
      </c>
      <c r="BE10" s="518">
        <f t="shared" si="3"/>
        <v>3399.5876065832722</v>
      </c>
      <c r="BF10" s="519"/>
      <c r="BG10" s="518">
        <f t="shared" ref="BG10:BR10" si="31">+SUM(BG11:BG16)</f>
        <v>485.4119323612789</v>
      </c>
      <c r="BH10" s="518">
        <f t="shared" si="31"/>
        <v>199.95870908746363</v>
      </c>
      <c r="BI10" s="518">
        <f t="shared" si="31"/>
        <v>614.40361134140949</v>
      </c>
      <c r="BJ10" s="518">
        <f t="shared" si="31"/>
        <v>200.54109495238185</v>
      </c>
      <c r="BK10" s="518">
        <f t="shared" si="31"/>
        <v>200.46612086002017</v>
      </c>
      <c r="BL10" s="518">
        <f t="shared" si="31"/>
        <v>543.66486874454097</v>
      </c>
      <c r="BM10" s="518">
        <f t="shared" si="31"/>
        <v>143.79300853594449</v>
      </c>
      <c r="BN10" s="518">
        <f t="shared" si="31"/>
        <v>198.21988457522301</v>
      </c>
      <c r="BO10" s="518">
        <f t="shared" si="31"/>
        <v>639.87775835400851</v>
      </c>
      <c r="BP10" s="518">
        <f t="shared" si="31"/>
        <v>319.48054981470108</v>
      </c>
      <c r="BQ10" s="518">
        <f t="shared" si="31"/>
        <v>208.24254163702693</v>
      </c>
      <c r="BR10" s="518">
        <f t="shared" si="31"/>
        <v>494.37288940853949</v>
      </c>
      <c r="BS10" s="518">
        <f t="shared" si="4"/>
        <v>4248.432969672539</v>
      </c>
      <c r="BT10" s="519"/>
      <c r="BU10" s="518">
        <f t="shared" ref="BU10:CF10" si="32">+SUM(BU11:BU16)</f>
        <v>205.18269331272657</v>
      </c>
      <c r="BV10" s="518">
        <f t="shared" si="32"/>
        <v>200.25685754703608</v>
      </c>
      <c r="BW10" s="518">
        <f t="shared" si="32"/>
        <v>603.21721674103526</v>
      </c>
      <c r="BX10" s="518">
        <f t="shared" si="32"/>
        <v>234.71844231039398</v>
      </c>
      <c r="BY10" s="518">
        <f t="shared" si="32"/>
        <v>248.85650489699992</v>
      </c>
      <c r="BZ10" s="518">
        <f t="shared" si="32"/>
        <v>509.8640454020001</v>
      </c>
      <c r="CA10" s="518">
        <f t="shared" si="32"/>
        <v>315.36519827800004</v>
      </c>
      <c r="CB10" s="518">
        <f t="shared" si="32"/>
        <v>216.27579902999992</v>
      </c>
      <c r="CC10" s="518">
        <f t="shared" si="32"/>
        <v>781.26231537353749</v>
      </c>
      <c r="CD10" s="518">
        <f t="shared" si="32"/>
        <v>300.33797047400003</v>
      </c>
      <c r="CE10" s="518">
        <f t="shared" si="32"/>
        <v>260.24989194199992</v>
      </c>
      <c r="CF10" s="518">
        <f t="shared" si="32"/>
        <v>352.16712754000002</v>
      </c>
      <c r="CG10" s="518">
        <f t="shared" si="5"/>
        <v>4227.7540628477291</v>
      </c>
      <c r="CH10" s="519"/>
      <c r="CI10" s="518">
        <f t="shared" ref="CI10:CT10" si="33">+SUM(CI11:CI16)</f>
        <v>290.64351683800004</v>
      </c>
      <c r="CJ10" s="518">
        <f t="shared" si="33"/>
        <v>251.69980543900004</v>
      </c>
      <c r="CK10" s="518">
        <f t="shared" si="33"/>
        <v>435.87447452100002</v>
      </c>
      <c r="CL10" s="518">
        <f t="shared" si="33"/>
        <v>274.89534792900002</v>
      </c>
      <c r="CM10" s="518">
        <f t="shared" si="33"/>
        <v>298.53157744099991</v>
      </c>
      <c r="CN10" s="518">
        <f t="shared" si="33"/>
        <v>1510.3043796506536</v>
      </c>
      <c r="CO10" s="518">
        <f t="shared" si="33"/>
        <v>276.17640588299997</v>
      </c>
      <c r="CP10" s="518">
        <f t="shared" si="33"/>
        <v>243.75024801000006</v>
      </c>
      <c r="CQ10" s="518">
        <f t="shared" si="33"/>
        <v>476.29317574599992</v>
      </c>
      <c r="CR10" s="518">
        <f t="shared" si="33"/>
        <v>299.77678150600008</v>
      </c>
      <c r="CS10" s="518">
        <f t="shared" si="33"/>
        <v>238.53472207299998</v>
      </c>
      <c r="CT10" s="518">
        <f t="shared" si="33"/>
        <v>300.48905348499994</v>
      </c>
      <c r="CU10" s="518">
        <f t="shared" si="6"/>
        <v>4896.9694885216541</v>
      </c>
      <c r="CV10" s="519"/>
      <c r="CW10" s="518">
        <f t="shared" ref="CW10:DH10" si="34">+SUM(CW11:CW16)</f>
        <v>293.7398589099999</v>
      </c>
      <c r="CX10" s="518">
        <f t="shared" si="34"/>
        <v>189.4489773650001</v>
      </c>
      <c r="CY10" s="518">
        <f t="shared" si="34"/>
        <v>661.58118028299987</v>
      </c>
      <c r="CZ10" s="518">
        <f t="shared" si="34"/>
        <v>1046.3845883930001</v>
      </c>
      <c r="DA10" s="518">
        <f t="shared" si="34"/>
        <v>127.32789454</v>
      </c>
      <c r="DB10" s="518">
        <f t="shared" si="34"/>
        <v>719.05408784099996</v>
      </c>
      <c r="DC10" s="518">
        <f t="shared" si="34"/>
        <v>150.46918449899999</v>
      </c>
      <c r="DD10" s="518">
        <f t="shared" si="34"/>
        <v>115.43959031200002</v>
      </c>
      <c r="DE10" s="518">
        <f t="shared" si="34"/>
        <v>171.28171436999997</v>
      </c>
      <c r="DF10" s="518">
        <f t="shared" si="34"/>
        <v>113.546100614</v>
      </c>
      <c r="DG10" s="518">
        <f t="shared" si="34"/>
        <v>148.728348493</v>
      </c>
      <c r="DH10" s="518">
        <f t="shared" si="34"/>
        <v>223.71550537200011</v>
      </c>
      <c r="DI10" s="518">
        <f t="shared" si="7"/>
        <v>3960.7170309919998</v>
      </c>
      <c r="DJ10" s="519"/>
      <c r="DK10" s="518">
        <f t="shared" ref="DK10:DV10" si="35">+SUM(DK11:DK16)</f>
        <v>174.01947585999983</v>
      </c>
      <c r="DL10" s="518">
        <f t="shared" si="35"/>
        <v>129.42823230900012</v>
      </c>
      <c r="DM10" s="518">
        <f t="shared" si="35"/>
        <v>169.79597484699997</v>
      </c>
      <c r="DN10" s="518">
        <f t="shared" si="35"/>
        <v>132.66227396100004</v>
      </c>
      <c r="DO10" s="518">
        <f t="shared" si="35"/>
        <v>105.11248997799997</v>
      </c>
      <c r="DP10" s="518">
        <f t="shared" si="35"/>
        <v>213.07091386999997</v>
      </c>
      <c r="DQ10" s="518">
        <f t="shared" si="35"/>
        <v>156.5007026080001</v>
      </c>
      <c r="DR10" s="518">
        <f t="shared" si="35"/>
        <v>70.292019334000003</v>
      </c>
      <c r="DS10" s="518">
        <f t="shared" si="35"/>
        <v>148.93558399</v>
      </c>
      <c r="DT10" s="518">
        <f t="shared" si="35"/>
        <v>202.29290299100001</v>
      </c>
      <c r="DU10" s="518">
        <f t="shared" si="35"/>
        <v>124.02738464800005</v>
      </c>
      <c r="DV10" s="518">
        <f t="shared" si="35"/>
        <v>187.60045529999996</v>
      </c>
      <c r="DW10" s="518">
        <f t="shared" si="8"/>
        <v>1813.7384096960002</v>
      </c>
      <c r="DX10" s="519"/>
      <c r="DY10" s="518">
        <f t="shared" ref="DY10:EJ10" si="36">+SUM(DY11:DY16)</f>
        <v>217.11438673800001</v>
      </c>
      <c r="DZ10" s="518">
        <f t="shared" si="36"/>
        <v>66.421208993999954</v>
      </c>
      <c r="EA10" s="518">
        <f t="shared" si="36"/>
        <v>345.94083004999999</v>
      </c>
      <c r="EB10" s="518">
        <f t="shared" si="36"/>
        <v>247.615366612</v>
      </c>
      <c r="EC10" s="518">
        <f t="shared" si="36"/>
        <v>109.81639266699997</v>
      </c>
      <c r="ED10" s="518">
        <f t="shared" si="36"/>
        <v>187.63370584500001</v>
      </c>
      <c r="EE10" s="518">
        <f t="shared" si="36"/>
        <v>201.13581251600002</v>
      </c>
      <c r="EF10" s="518">
        <f t="shared" si="36"/>
        <v>90.093106413000015</v>
      </c>
      <c r="EG10" s="518">
        <f t="shared" si="36"/>
        <v>88.255738741999963</v>
      </c>
      <c r="EH10" s="518">
        <f t="shared" si="36"/>
        <v>480.95274774500007</v>
      </c>
      <c r="EI10" s="518">
        <f t="shared" si="36"/>
        <v>130.43711505199994</v>
      </c>
      <c r="EJ10" s="518">
        <f t="shared" si="36"/>
        <v>178.11951921000002</v>
      </c>
      <c r="EK10" s="518">
        <f t="shared" si="9"/>
        <v>2343.5359305839997</v>
      </c>
      <c r="EL10" s="519"/>
      <c r="EM10" s="518">
        <f t="shared" ref="EM10:EU10" si="37">+SUM(EM11:EM16)</f>
        <v>149.30546523999996</v>
      </c>
      <c r="EN10" s="518">
        <f t="shared" si="37"/>
        <v>58.822267014999987</v>
      </c>
      <c r="EO10" s="518">
        <f t="shared" si="37"/>
        <v>218.40835189700005</v>
      </c>
      <c r="EP10" s="518">
        <f t="shared" si="37"/>
        <v>163.19664245099997</v>
      </c>
      <c r="EQ10" s="518">
        <f t="shared" si="37"/>
        <v>758.28651385912508</v>
      </c>
      <c r="ER10" s="518">
        <f t="shared" si="37"/>
        <v>153.83779082199999</v>
      </c>
      <c r="ES10" s="518">
        <f t="shared" si="37"/>
        <v>145.28477732999997</v>
      </c>
      <c r="ET10" s="518">
        <f t="shared" si="37"/>
        <v>151.58419100500001</v>
      </c>
      <c r="EU10" s="518">
        <f t="shared" si="37"/>
        <v>269.86497521300004</v>
      </c>
      <c r="EV10" s="518">
        <f t="shared" ref="EV10:EX10" si="38">+SUM(EV11:EV16)</f>
        <v>162.52131935099996</v>
      </c>
      <c r="EW10" s="518">
        <f t="shared" si="38"/>
        <v>209.93896525699989</v>
      </c>
      <c r="EX10" s="518">
        <f t="shared" si="38"/>
        <v>168.13773872900003</v>
      </c>
      <c r="EY10" s="518">
        <f t="shared" si="10"/>
        <v>2609.1889981691247</v>
      </c>
      <c r="EZ10" s="519"/>
      <c r="FA10" s="518">
        <f t="shared" ref="FA10:FL10" si="39">+SUM(FA11:FA16)</f>
        <v>145.25393191000001</v>
      </c>
      <c r="FB10" s="518">
        <f t="shared" si="39"/>
        <v>121.53886584399996</v>
      </c>
      <c r="FC10" s="518">
        <f t="shared" si="39"/>
        <v>271.95454546000008</v>
      </c>
      <c r="FD10" s="518">
        <f t="shared" si="39"/>
        <v>171.83214583099982</v>
      </c>
      <c r="FE10" s="518">
        <f t="shared" si="39"/>
        <v>228.2670234629999</v>
      </c>
      <c r="FF10" s="518">
        <f t="shared" si="39"/>
        <v>962.15837566499988</v>
      </c>
      <c r="FG10" s="518">
        <f t="shared" si="39"/>
        <v>117.00274264999999</v>
      </c>
      <c r="FH10" s="518">
        <f t="shared" si="39"/>
        <v>144.887979788</v>
      </c>
      <c r="FI10" s="518">
        <f t="shared" si="39"/>
        <v>252.74556368700001</v>
      </c>
      <c r="FJ10" s="518">
        <f t="shared" si="39"/>
        <v>161.39289442399999</v>
      </c>
      <c r="FK10" s="518">
        <f t="shared" si="39"/>
        <v>269.26544825899998</v>
      </c>
      <c r="FL10" s="518">
        <f t="shared" si="39"/>
        <v>1142.8051521717532</v>
      </c>
      <c r="FM10" s="518">
        <f t="shared" si="11"/>
        <v>3989.1046691527526</v>
      </c>
      <c r="FO10" s="518">
        <f>+SUM(FO11:FO16)</f>
        <v>122.84486459999999</v>
      </c>
      <c r="FP10" s="518">
        <f t="shared" ref="FP10:FZ10" si="40">+SUM(FP11:FP16)</f>
        <v>221.69978315000006</v>
      </c>
      <c r="FQ10" s="518">
        <f t="shared" si="40"/>
        <v>261.72007952000001</v>
      </c>
      <c r="FR10" s="518">
        <f t="shared" si="40"/>
        <v>325.09475097000001</v>
      </c>
      <c r="FS10" s="518">
        <f t="shared" si="40"/>
        <v>350.95592024300004</v>
      </c>
      <c r="FT10" s="518">
        <f t="shared" si="40"/>
        <v>388.70182591000003</v>
      </c>
      <c r="FU10" s="518">
        <f t="shared" si="40"/>
        <v>532.29533691000006</v>
      </c>
      <c r="FV10" s="518">
        <f t="shared" si="40"/>
        <v>375.10190065999996</v>
      </c>
      <c r="FW10" s="518">
        <f t="shared" si="40"/>
        <v>266.70872989999998</v>
      </c>
      <c r="FX10" s="518">
        <f t="shared" si="40"/>
        <v>329.07291685000001</v>
      </c>
      <c r="FY10" s="518">
        <f t="shared" si="40"/>
        <v>236.38420985300002</v>
      </c>
      <c r="FZ10" s="518">
        <f t="shared" si="40"/>
        <v>423.421914808</v>
      </c>
      <c r="GA10" s="518">
        <f>+SUM(FO10:FZ10)</f>
        <v>3834.0022333740003</v>
      </c>
      <c r="GC10" s="518">
        <f t="shared" ref="GC10" si="41">+SUM(GC11:GC16)</f>
        <v>3403.5913487399998</v>
      </c>
      <c r="GD10" s="518">
        <f>+SUM(GC10:GC10)</f>
        <v>3403.5913487399998</v>
      </c>
    </row>
    <row r="11" spans="2:186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>
        <v>937.2559104799999</v>
      </c>
      <c r="FG11" s="518">
        <v>33.06314501</v>
      </c>
      <c r="FH11" s="518">
        <v>106.99646277800001</v>
      </c>
      <c r="FI11" s="518">
        <v>93.696376936999997</v>
      </c>
      <c r="FJ11" s="518">
        <v>103.148019154</v>
      </c>
      <c r="FK11" s="518">
        <v>197.87887120100001</v>
      </c>
      <c r="FL11" s="518">
        <v>157.01812237000001</v>
      </c>
      <c r="FM11" s="518">
        <f t="shared" si="11"/>
        <v>2125.1329805599994</v>
      </c>
      <c r="FO11" s="518">
        <v>36.482480430000003</v>
      </c>
      <c r="FP11" s="518">
        <v>122.97622129000001</v>
      </c>
      <c r="FQ11" s="518">
        <v>93.776366490000001</v>
      </c>
      <c r="FR11" s="518">
        <v>271.95694737000002</v>
      </c>
      <c r="FS11" s="518">
        <v>279.59446013000002</v>
      </c>
      <c r="FT11" s="518">
        <v>360.45700790000001</v>
      </c>
      <c r="FU11" s="518">
        <v>447.52575297000004</v>
      </c>
      <c r="FV11" s="518">
        <v>343.55339458999998</v>
      </c>
      <c r="FW11" s="518">
        <v>100.47963161999999</v>
      </c>
      <c r="FX11" s="518">
        <v>275.38245850999999</v>
      </c>
      <c r="FY11" s="518">
        <v>198.51648987000002</v>
      </c>
      <c r="FZ11" s="518">
        <v>371.33924057000002</v>
      </c>
      <c r="GA11" s="518">
        <f>+SUM(FO11:FZ11)</f>
        <v>2902.0404517400002</v>
      </c>
      <c r="GC11" s="518">
        <v>33.254296920000002</v>
      </c>
      <c r="GD11" s="518">
        <f>+SUM(GC11:GC11)</f>
        <v>33.254296920000002</v>
      </c>
    </row>
    <row r="12" spans="2:186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>
        <v>7.0418032119999996</v>
      </c>
      <c r="FG12" s="518">
        <v>54.037187279999984</v>
      </c>
      <c r="FH12" s="518">
        <v>27.345868159999998</v>
      </c>
      <c r="FI12" s="518">
        <v>136.24979882000002</v>
      </c>
      <c r="FJ12" s="518">
        <v>47.783125800000008</v>
      </c>
      <c r="FK12" s="518">
        <v>46.700178077999993</v>
      </c>
      <c r="FL12" s="518">
        <v>7.1731311799999995</v>
      </c>
      <c r="FM12" s="518">
        <f t="shared" si="11"/>
        <v>637.43556564800008</v>
      </c>
      <c r="FO12" s="518">
        <v>57.309099630000006</v>
      </c>
      <c r="FP12" s="518">
        <v>27.240664670000001</v>
      </c>
      <c r="FQ12" s="518">
        <v>145.69064175999998</v>
      </c>
      <c r="FR12" s="518">
        <v>47.21319665</v>
      </c>
      <c r="FS12" s="518">
        <v>47.343985582999998</v>
      </c>
      <c r="FT12" s="518">
        <v>7.4619807200000006</v>
      </c>
      <c r="FU12" s="518">
        <v>62.445643189999991</v>
      </c>
      <c r="FV12" s="518">
        <v>26.405901020000002</v>
      </c>
      <c r="FW12" s="518">
        <v>140.32618608000001</v>
      </c>
      <c r="FX12" s="518">
        <v>47.753466700000004</v>
      </c>
      <c r="FY12" s="518">
        <v>14.389799393000001</v>
      </c>
      <c r="FZ12" s="518">
        <v>40.935822778000002</v>
      </c>
      <c r="GA12" s="518">
        <f>+SUM(FO12:FZ12)</f>
        <v>664.51638817399987</v>
      </c>
      <c r="GC12" s="518">
        <v>193.29662060999996</v>
      </c>
      <c r="GD12" s="518">
        <f>+SUM(GC12:GC12)</f>
        <v>193.29662060999996</v>
      </c>
    </row>
    <row r="13" spans="2:186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>
        <v>11.958999663</v>
      </c>
      <c r="FG13" s="518">
        <v>14.9440296</v>
      </c>
      <c r="FH13" s="518">
        <v>4.5426582200000007</v>
      </c>
      <c r="FI13" s="518">
        <v>16.850592210000002</v>
      </c>
      <c r="FJ13" s="518">
        <v>4.3467261500000003</v>
      </c>
      <c r="FK13" s="518">
        <v>18.80253866</v>
      </c>
      <c r="FL13" s="518">
        <v>12.35772573</v>
      </c>
      <c r="FM13" s="518">
        <f t="shared" si="11"/>
        <v>148.80091290300001</v>
      </c>
      <c r="FO13" s="518">
        <v>14.9440296</v>
      </c>
      <c r="FP13" s="518">
        <v>4.5257950600000001</v>
      </c>
      <c r="FQ13" s="518">
        <v>17.899674210000001</v>
      </c>
      <c r="FR13" s="518">
        <v>0.98958333000000009</v>
      </c>
      <c r="FS13" s="518">
        <v>19.149905329999999</v>
      </c>
      <c r="FT13" s="518">
        <v>16.036475729999999</v>
      </c>
      <c r="FU13" s="518">
        <v>14.9440296</v>
      </c>
      <c r="FV13" s="518">
        <v>4.5642740100000001</v>
      </c>
      <c r="FW13" s="518">
        <v>21.705944989999999</v>
      </c>
      <c r="FX13" s="518">
        <v>0.98958333000000009</v>
      </c>
      <c r="FY13" s="518">
        <v>19.149905329999999</v>
      </c>
      <c r="FZ13" s="518">
        <v>6.8074257300000003</v>
      </c>
      <c r="GA13" s="518">
        <f>+SUM(FO13:FZ13)</f>
        <v>141.70662625</v>
      </c>
      <c r="GC13" s="518">
        <v>14.9440296</v>
      </c>
      <c r="GD13" s="518">
        <f>+SUM(GC13:GC13)</f>
        <v>14.9440296</v>
      </c>
    </row>
    <row r="14" spans="2:186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>+SUM(FO14:FZ14)</f>
        <v>73.52600000000001</v>
      </c>
      <c r="GC14" s="518">
        <v>3158.3938988999998</v>
      </c>
      <c r="GD14" s="518">
        <f>+SUM(GC14:GC14)</f>
        <v>3158.3938988999998</v>
      </c>
    </row>
    <row r="15" spans="2:186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>+SUM(FO15:FZ15)</f>
        <v>0</v>
      </c>
      <c r="GC15" s="518">
        <v>0</v>
      </c>
      <c r="GD15" s="518">
        <f>+SUM(GC15:GC15)</f>
        <v>0</v>
      </c>
    </row>
    <row r="16" spans="2:186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>
        <v>5.9016623099999777</v>
      </c>
      <c r="FG16" s="518">
        <v>5.9583807600000114</v>
      </c>
      <c r="FH16" s="518">
        <v>6.0029906299999993</v>
      </c>
      <c r="FI16" s="518">
        <v>5.9487957199999926</v>
      </c>
      <c r="FJ16" s="518">
        <v>6.1150233200000059</v>
      </c>
      <c r="FK16" s="518">
        <v>5.883860320000025</v>
      </c>
      <c r="FL16" s="518">
        <v>6.0726764999999716</v>
      </c>
      <c r="FM16" s="518">
        <f t="shared" si="11"/>
        <v>73.551713649999982</v>
      </c>
      <c r="FO16" s="518">
        <v>5.1092549399999996</v>
      </c>
      <c r="FP16" s="518">
        <v>4.4311021300000277</v>
      </c>
      <c r="FQ16" s="518">
        <v>4.3533970599999918</v>
      </c>
      <c r="FR16" s="518">
        <v>4.9350236199999813</v>
      </c>
      <c r="FS16" s="518">
        <v>4.8675691999999913</v>
      </c>
      <c r="FT16" s="518">
        <v>4.7463615600000253</v>
      </c>
      <c r="FU16" s="518">
        <v>5.3799111499999981</v>
      </c>
      <c r="FV16" s="518">
        <v>0.5783310399999948</v>
      </c>
      <c r="FW16" s="518">
        <v>4.1969672099999968</v>
      </c>
      <c r="FX16" s="518">
        <v>4.9474083100000144</v>
      </c>
      <c r="FY16" s="518">
        <v>4.3280152600000008</v>
      </c>
      <c r="FZ16" s="518">
        <v>4.3394257299999879</v>
      </c>
      <c r="GA16" s="518">
        <f>+SUM(FO16:FZ16)</f>
        <v>52.21276721000001</v>
      </c>
      <c r="GC16" s="518">
        <v>3.7025027100000045</v>
      </c>
      <c r="GD16" s="518">
        <f>+SUM(GC16:GC16)</f>
        <v>3.7025027100000045</v>
      </c>
    </row>
    <row r="17" spans="2:186" ht="15.75" x14ac:dyDescent="0.25">
      <c r="B17" s="687" t="s">
        <v>92</v>
      </c>
      <c r="C17" s="542">
        <f t="shared" ref="C17:N17" si="42">+C8+C7</f>
        <v>-725.80311520988334</v>
      </c>
      <c r="D17" s="542">
        <f t="shared" si="42"/>
        <v>978.23215362686869</v>
      </c>
      <c r="E17" s="542">
        <f t="shared" si="42"/>
        <v>728.26260971851116</v>
      </c>
      <c r="F17" s="542">
        <f t="shared" si="42"/>
        <v>-123.46716877765502</v>
      </c>
      <c r="G17" s="542">
        <f t="shared" si="42"/>
        <v>285.25315334977137</v>
      </c>
      <c r="H17" s="542">
        <f t="shared" si="42"/>
        <v>1026.0428056689134</v>
      </c>
      <c r="I17" s="542">
        <f t="shared" si="42"/>
        <v>240.07497284506127</v>
      </c>
      <c r="J17" s="542">
        <f t="shared" si="42"/>
        <v>1140.3949579727978</v>
      </c>
      <c r="K17" s="542">
        <f t="shared" si="42"/>
        <v>1007.4612894248095</v>
      </c>
      <c r="L17" s="542">
        <f t="shared" si="42"/>
        <v>1053.84398968713</v>
      </c>
      <c r="M17" s="542">
        <f t="shared" si="42"/>
        <v>1378.382566504969</v>
      </c>
      <c r="N17" s="542">
        <f t="shared" si="42"/>
        <v>3472.4934368884101</v>
      </c>
      <c r="O17" s="542">
        <f t="shared" si="0"/>
        <v>10461.171651699704</v>
      </c>
      <c r="P17" s="573"/>
      <c r="Q17" s="542">
        <f t="shared" ref="Q17:AB17" si="43">+Q8+Q7</f>
        <v>-449.15268898485385</v>
      </c>
      <c r="R17" s="542">
        <f t="shared" si="43"/>
        <v>1094.8011881759239</v>
      </c>
      <c r="S17" s="542">
        <f t="shared" si="43"/>
        <v>776.59125543145456</v>
      </c>
      <c r="T17" s="542">
        <f t="shared" si="43"/>
        <v>549.34067744752019</v>
      </c>
      <c r="U17" s="542">
        <f t="shared" si="43"/>
        <v>650.85891345665823</v>
      </c>
      <c r="V17" s="542">
        <f t="shared" si="43"/>
        <v>1024.9779481482512</v>
      </c>
      <c r="W17" s="542">
        <f t="shared" si="43"/>
        <v>1121.8625749006208</v>
      </c>
      <c r="X17" s="542">
        <f t="shared" si="43"/>
        <v>1158.2201126419684</v>
      </c>
      <c r="Y17" s="542">
        <f t="shared" si="43"/>
        <v>1334.4468166283075</v>
      </c>
      <c r="Z17" s="542">
        <f t="shared" si="43"/>
        <v>1279.6658554600183</v>
      </c>
      <c r="AA17" s="542">
        <f t="shared" si="43"/>
        <v>1005.9642867711124</v>
      </c>
      <c r="AB17" s="542">
        <f t="shared" si="43"/>
        <v>3812.9691521724958</v>
      </c>
      <c r="AC17" s="542">
        <f t="shared" si="1"/>
        <v>13360.546092249479</v>
      </c>
      <c r="AD17" s="573"/>
      <c r="AE17" s="542">
        <f t="shared" ref="AE17:AP17" si="44">+AE8+AE7</f>
        <v>-396.18532436002039</v>
      </c>
      <c r="AF17" s="542">
        <f t="shared" si="44"/>
        <v>982.55827309206813</v>
      </c>
      <c r="AG17" s="542">
        <f t="shared" si="44"/>
        <v>1807.5048306090691</v>
      </c>
      <c r="AH17" s="542">
        <f t="shared" si="44"/>
        <v>170.79049731281339</v>
      </c>
      <c r="AI17" s="542">
        <f t="shared" si="44"/>
        <v>815.53821211966351</v>
      </c>
      <c r="AJ17" s="542">
        <f t="shared" si="44"/>
        <v>1152.497359554693</v>
      </c>
      <c r="AK17" s="542">
        <f t="shared" si="44"/>
        <v>-153.6831664660649</v>
      </c>
      <c r="AL17" s="542">
        <f t="shared" si="44"/>
        <v>990.60411259154262</v>
      </c>
      <c r="AM17" s="542">
        <f t="shared" si="44"/>
        <v>1101.0558630741461</v>
      </c>
      <c r="AN17" s="542">
        <f t="shared" si="44"/>
        <v>1107.4182298611577</v>
      </c>
      <c r="AO17" s="542">
        <f t="shared" si="44"/>
        <v>1214.8491210386769</v>
      </c>
      <c r="AP17" s="542">
        <f t="shared" si="44"/>
        <v>5343.1479183412666</v>
      </c>
      <c r="AQ17" s="542">
        <f t="shared" si="2"/>
        <v>14136.095926769012</v>
      </c>
      <c r="AR17" s="573"/>
      <c r="AS17" s="542">
        <f t="shared" ref="AS17:BD17" si="45">+AS8+AS7</f>
        <v>194.56962883918879</v>
      </c>
      <c r="AT17" s="542">
        <f t="shared" si="45"/>
        <v>1192.8614716777263</v>
      </c>
      <c r="AU17" s="542">
        <f t="shared" si="45"/>
        <v>1679.6192222310119</v>
      </c>
      <c r="AV17" s="542">
        <f t="shared" si="45"/>
        <v>1470.115405966382</v>
      </c>
      <c r="AW17" s="542">
        <f t="shared" si="45"/>
        <v>1552.0280780391399</v>
      </c>
      <c r="AX17" s="542">
        <f t="shared" si="45"/>
        <v>1689.5424107711069</v>
      </c>
      <c r="AY17" s="542">
        <f t="shared" si="45"/>
        <v>741.61637133101067</v>
      </c>
      <c r="AZ17" s="542">
        <f t="shared" si="45"/>
        <v>1366.2768766965592</v>
      </c>
      <c r="BA17" s="542">
        <f t="shared" si="45"/>
        <v>2262.7281672449876</v>
      </c>
      <c r="BB17" s="542">
        <f t="shared" si="45"/>
        <v>1342.2625063642672</v>
      </c>
      <c r="BC17" s="542">
        <f t="shared" si="45"/>
        <v>1962.5395810858158</v>
      </c>
      <c r="BD17" s="542">
        <f t="shared" si="45"/>
        <v>3897.8942082478957</v>
      </c>
      <c r="BE17" s="542">
        <f t="shared" si="3"/>
        <v>19352.053928495094</v>
      </c>
      <c r="BF17" s="573"/>
      <c r="BG17" s="542">
        <f t="shared" ref="BG17:BR17" si="46">+BG8+BG7</f>
        <v>170.96277200191332</v>
      </c>
      <c r="BH17" s="542">
        <f t="shared" si="46"/>
        <v>1383.097366143734</v>
      </c>
      <c r="BI17" s="542">
        <f t="shared" si="46"/>
        <v>2035.6213013137385</v>
      </c>
      <c r="BJ17" s="542">
        <f t="shared" si="46"/>
        <v>371.04187760253245</v>
      </c>
      <c r="BK17" s="542">
        <f t="shared" si="46"/>
        <v>2537.9273947503857</v>
      </c>
      <c r="BL17" s="542">
        <f t="shared" si="46"/>
        <v>1129.4965550523839</v>
      </c>
      <c r="BM17" s="542">
        <f t="shared" si="46"/>
        <v>70.80842125911596</v>
      </c>
      <c r="BN17" s="542">
        <f t="shared" si="46"/>
        <v>924.25283273287812</v>
      </c>
      <c r="BO17" s="542">
        <f t="shared" si="46"/>
        <v>729.32552379616914</v>
      </c>
      <c r="BP17" s="542">
        <f t="shared" si="46"/>
        <v>732.95489789680153</v>
      </c>
      <c r="BQ17" s="542">
        <f t="shared" si="46"/>
        <v>901.35347076015739</v>
      </c>
      <c r="BR17" s="542">
        <f t="shared" si="46"/>
        <v>3399.6509277814334</v>
      </c>
      <c r="BS17" s="542">
        <f t="shared" si="4"/>
        <v>14386.493341091244</v>
      </c>
      <c r="BT17" s="573"/>
      <c r="BU17" s="542">
        <f t="shared" ref="BU17:CF17" si="47">+BU8+BU7</f>
        <v>-473.41519059547113</v>
      </c>
      <c r="BV17" s="542">
        <f t="shared" si="47"/>
        <v>401.34337426791899</v>
      </c>
      <c r="BW17" s="542">
        <f t="shared" si="47"/>
        <v>1467.5465215815079</v>
      </c>
      <c r="BX17" s="542">
        <f t="shared" si="47"/>
        <v>10.691172835668965</v>
      </c>
      <c r="BY17" s="542">
        <f t="shared" si="47"/>
        <v>212.32018878984729</v>
      </c>
      <c r="BZ17" s="542">
        <f t="shared" si="47"/>
        <v>848.52226442372989</v>
      </c>
      <c r="CA17" s="542">
        <f t="shared" si="47"/>
        <v>526.17837335146044</v>
      </c>
      <c r="CB17" s="542">
        <f t="shared" si="47"/>
        <v>285.73821984354339</v>
      </c>
      <c r="CC17" s="542">
        <f t="shared" si="47"/>
        <v>1287.3512168575589</v>
      </c>
      <c r="CD17" s="542">
        <f t="shared" si="47"/>
        <v>738.78598614881901</v>
      </c>
      <c r="CE17" s="542">
        <f t="shared" si="47"/>
        <v>302.47306457577662</v>
      </c>
      <c r="CF17" s="542">
        <f t="shared" si="47"/>
        <v>3175.6787482599107</v>
      </c>
      <c r="CG17" s="542">
        <f t="shared" si="5"/>
        <v>8783.2139403402707</v>
      </c>
      <c r="CH17" s="573"/>
      <c r="CI17" s="542">
        <f t="shared" ref="CI17:CT17" si="48">+CI8+CI7</f>
        <v>-68.708379602255718</v>
      </c>
      <c r="CJ17" s="542">
        <f t="shared" si="48"/>
        <v>409.93681991905231</v>
      </c>
      <c r="CK17" s="542">
        <f t="shared" si="48"/>
        <v>959.54479222222324</v>
      </c>
      <c r="CL17" s="542">
        <f t="shared" si="48"/>
        <v>-45.056556714723285</v>
      </c>
      <c r="CM17" s="542">
        <f t="shared" si="48"/>
        <v>327.05903896952628</v>
      </c>
      <c r="CN17" s="542">
        <f t="shared" si="48"/>
        <v>1904.5295980716646</v>
      </c>
      <c r="CO17" s="542">
        <f t="shared" si="48"/>
        <v>832.87412611866216</v>
      </c>
      <c r="CP17" s="542">
        <f t="shared" si="48"/>
        <v>374.06322594136287</v>
      </c>
      <c r="CQ17" s="542">
        <f t="shared" si="48"/>
        <v>830.15194202117698</v>
      </c>
      <c r="CR17" s="542">
        <f t="shared" si="48"/>
        <v>790.42981786496989</v>
      </c>
      <c r="CS17" s="542">
        <f t="shared" si="48"/>
        <v>1206.3566876330392</v>
      </c>
      <c r="CT17" s="542">
        <f t="shared" si="48"/>
        <v>2536.9624165987871</v>
      </c>
      <c r="CU17" s="542">
        <f t="shared" si="6"/>
        <v>10058.143529043486</v>
      </c>
      <c r="CV17" s="573"/>
      <c r="CW17" s="542">
        <f t="shared" ref="CW17:DH17" si="49">+CW8+CW7</f>
        <v>-36.866685818639553</v>
      </c>
      <c r="CX17" s="542">
        <f t="shared" si="49"/>
        <v>320.04712899454842</v>
      </c>
      <c r="CY17" s="542">
        <f t="shared" si="49"/>
        <v>790.362144224958</v>
      </c>
      <c r="CZ17" s="542">
        <f t="shared" si="49"/>
        <v>1476.3749164009507</v>
      </c>
      <c r="DA17" s="542">
        <f t="shared" si="49"/>
        <v>1032.1018566226744</v>
      </c>
      <c r="DB17" s="542">
        <f t="shared" si="49"/>
        <v>1866.1108639968465</v>
      </c>
      <c r="DC17" s="542">
        <f t="shared" si="49"/>
        <v>1012.7167492445262</v>
      </c>
      <c r="DD17" s="542">
        <f t="shared" si="49"/>
        <v>920.37123662314161</v>
      </c>
      <c r="DE17" s="542">
        <f t="shared" si="49"/>
        <v>42.265333519145031</v>
      </c>
      <c r="DF17" s="542">
        <f t="shared" si="49"/>
        <v>826.06867237664756</v>
      </c>
      <c r="DG17" s="542">
        <f t="shared" si="49"/>
        <v>698.04878032310364</v>
      </c>
      <c r="DH17" s="542">
        <f t="shared" si="49"/>
        <v>2914.2672323551033</v>
      </c>
      <c r="DI17" s="542">
        <f t="shared" si="7"/>
        <v>11861.868228863006</v>
      </c>
      <c r="DJ17" s="573"/>
      <c r="DK17" s="542">
        <f t="shared" ref="DK17:DV17" si="50">+DK8+DK7</f>
        <v>233.17201682757945</v>
      </c>
      <c r="DL17" s="542">
        <f t="shared" si="50"/>
        <v>266.74863962247503</v>
      </c>
      <c r="DM17" s="542">
        <f t="shared" si="50"/>
        <v>407.18470460650286</v>
      </c>
      <c r="DN17" s="542">
        <f t="shared" si="50"/>
        <v>-256.44637683730241</v>
      </c>
      <c r="DO17" s="542">
        <f t="shared" si="50"/>
        <v>565.94207850180385</v>
      </c>
      <c r="DP17" s="542">
        <f t="shared" si="50"/>
        <v>273.20385951955467</v>
      </c>
      <c r="DQ17" s="542">
        <f t="shared" si="50"/>
        <v>376.71904386808893</v>
      </c>
      <c r="DR17" s="542">
        <f t="shared" si="50"/>
        <v>577.71565073966838</v>
      </c>
      <c r="DS17" s="542">
        <f t="shared" si="50"/>
        <v>-666.70369469130014</v>
      </c>
      <c r="DT17" s="542">
        <f t="shared" si="50"/>
        <v>313.53909599435042</v>
      </c>
      <c r="DU17" s="542">
        <f t="shared" si="50"/>
        <v>94.033732186267741</v>
      </c>
      <c r="DV17" s="542">
        <f t="shared" si="50"/>
        <v>2803.6462548993222</v>
      </c>
      <c r="DW17" s="542">
        <f t="shared" si="8"/>
        <v>4988.7550052370107</v>
      </c>
      <c r="DX17" s="573"/>
      <c r="DY17" s="542">
        <f t="shared" ref="DY17:EJ17" si="51">+DY8+DY7</f>
        <v>-273.03824017472624</v>
      </c>
      <c r="DZ17" s="542">
        <f t="shared" si="51"/>
        <v>395.71319682489548</v>
      </c>
      <c r="EA17" s="542">
        <f t="shared" si="51"/>
        <v>-74.600442514303211</v>
      </c>
      <c r="EB17" s="542">
        <f t="shared" si="51"/>
        <v>205.43092804080516</v>
      </c>
      <c r="EC17" s="542">
        <f t="shared" si="51"/>
        <v>-509.58795534731382</v>
      </c>
      <c r="ED17" s="542">
        <f t="shared" si="51"/>
        <v>281.91640733159227</v>
      </c>
      <c r="EE17" s="542">
        <f t="shared" si="51"/>
        <v>95.690307525371765</v>
      </c>
      <c r="EF17" s="542">
        <f t="shared" si="51"/>
        <v>70.195292477142274</v>
      </c>
      <c r="EG17" s="542">
        <f t="shared" si="51"/>
        <v>-344.69930167790631</v>
      </c>
      <c r="EH17" s="542">
        <f t="shared" si="51"/>
        <v>572.37874871189365</v>
      </c>
      <c r="EI17" s="542">
        <f t="shared" si="51"/>
        <v>566.48069695333902</v>
      </c>
      <c r="EJ17" s="542">
        <f t="shared" si="51"/>
        <v>2277.5993099484413</v>
      </c>
      <c r="EK17" s="542">
        <f t="shared" si="9"/>
        <v>3263.4789480992313</v>
      </c>
      <c r="EL17" s="573"/>
      <c r="EM17" s="542">
        <f t="shared" ref="EM17:EU17" si="52">+EM8+EM7</f>
        <v>-521.78944306118569</v>
      </c>
      <c r="EN17" s="542">
        <f t="shared" si="52"/>
        <v>1294.2198389371358</v>
      </c>
      <c r="EO17" s="542">
        <f t="shared" si="52"/>
        <v>465.29602639605355</v>
      </c>
      <c r="EP17" s="542">
        <f t="shared" si="52"/>
        <v>-714.36860388178013</v>
      </c>
      <c r="EQ17" s="542">
        <f t="shared" si="52"/>
        <v>1090.9203480673468</v>
      </c>
      <c r="ER17" s="542">
        <f t="shared" si="52"/>
        <v>586.68731350761868</v>
      </c>
      <c r="ES17" s="542">
        <f t="shared" si="52"/>
        <v>587.64597252784688</v>
      </c>
      <c r="ET17" s="542">
        <f t="shared" si="52"/>
        <v>869.88666641085479</v>
      </c>
      <c r="EU17" s="542">
        <f t="shared" si="52"/>
        <v>700.7044030983742</v>
      </c>
      <c r="EV17" s="542">
        <f t="shared" ref="EV17:EX17" si="53">+EV8+EV7</f>
        <v>517.85679749863402</v>
      </c>
      <c r="EW17" s="542">
        <f t="shared" si="53"/>
        <v>1116.9882783016972</v>
      </c>
      <c r="EX17" s="542">
        <f t="shared" si="53"/>
        <v>2190.0801315576991</v>
      </c>
      <c r="EY17" s="542">
        <f t="shared" si="10"/>
        <v>8184.1277293602952</v>
      </c>
      <c r="EZ17" s="573"/>
      <c r="FA17" s="542">
        <f t="shared" ref="FA17:FL17" si="54">+FA8+FA7</f>
        <v>2850.8827907569553</v>
      </c>
      <c r="FB17" s="542">
        <f t="shared" si="54"/>
        <v>-333.89941758797369</v>
      </c>
      <c r="FC17" s="542">
        <f t="shared" si="54"/>
        <v>193.69504562800341</v>
      </c>
      <c r="FD17" s="542">
        <f t="shared" si="54"/>
        <v>308.61209397686093</v>
      </c>
      <c r="FE17" s="542">
        <f t="shared" si="54"/>
        <v>134.09365360916911</v>
      </c>
      <c r="FF17" s="542">
        <f t="shared" si="54"/>
        <v>772.2199106058257</v>
      </c>
      <c r="FG17" s="542">
        <f t="shared" si="54"/>
        <v>747.14605861106349</v>
      </c>
      <c r="FH17" s="542">
        <f t="shared" si="54"/>
        <v>318.42863557383777</v>
      </c>
      <c r="FI17" s="542">
        <f t="shared" si="54"/>
        <v>499.2851252225808</v>
      </c>
      <c r="FJ17" s="542">
        <f t="shared" si="54"/>
        <v>518.16299862619007</v>
      </c>
      <c r="FK17" s="542">
        <f t="shared" si="54"/>
        <v>997.917292351161</v>
      </c>
      <c r="FL17" s="542">
        <f t="shared" si="54"/>
        <v>3261.0669217861641</v>
      </c>
      <c r="FM17" s="542">
        <f t="shared" si="11"/>
        <v>10267.61110915984</v>
      </c>
      <c r="FO17" s="542">
        <f>+FO8+FO7</f>
        <v>-222.43898684767805</v>
      </c>
      <c r="FP17" s="542">
        <f t="shared" ref="FP17:FZ17" si="55">+FP8+FP7</f>
        <v>806.73367894140165</v>
      </c>
      <c r="FQ17" s="542">
        <f t="shared" si="55"/>
        <v>605.23578214800239</v>
      </c>
      <c r="FR17" s="542">
        <f t="shared" si="55"/>
        <v>-7.5931521902849113</v>
      </c>
      <c r="FS17" s="542">
        <f t="shared" si="55"/>
        <v>814.91422665417417</v>
      </c>
      <c r="FT17" s="542">
        <f t="shared" si="55"/>
        <v>286.52531897320409</v>
      </c>
      <c r="FU17" s="542">
        <f t="shared" si="55"/>
        <v>980.6410275442654</v>
      </c>
      <c r="FV17" s="542">
        <f t="shared" si="55"/>
        <v>915.75967950529957</v>
      </c>
      <c r="FW17" s="542">
        <f t="shared" si="55"/>
        <v>596.30944332126671</v>
      </c>
      <c r="FX17" s="542">
        <f t="shared" si="55"/>
        <v>548.50476201715412</v>
      </c>
      <c r="FY17" s="542">
        <f t="shared" si="55"/>
        <v>1603.4428394580223</v>
      </c>
      <c r="FZ17" s="542">
        <f t="shared" si="55"/>
        <v>2210.1145418800888</v>
      </c>
      <c r="GA17" s="542">
        <f>+SUM(FO17:FZ17)</f>
        <v>9138.1491614049155</v>
      </c>
      <c r="GC17" s="542">
        <f t="shared" ref="GC17" si="56">+GC8+GC7</f>
        <v>2485.3273019551643</v>
      </c>
      <c r="GD17" s="542">
        <f>+SUM(GC17:GC17)</f>
        <v>2485.3273019551643</v>
      </c>
    </row>
    <row r="18" spans="2:186" ht="15.75" x14ac:dyDescent="0.25">
      <c r="B18" s="687" t="s">
        <v>96</v>
      </c>
      <c r="C18" s="542">
        <f t="shared" ref="C18:N18" si="57">+C19+C33+C36</f>
        <v>-339.71959568988302</v>
      </c>
      <c r="D18" s="542">
        <f t="shared" si="57"/>
        <v>2038.2813531068687</v>
      </c>
      <c r="E18" s="542">
        <f t="shared" si="57"/>
        <v>525.69181276851134</v>
      </c>
      <c r="F18" s="542">
        <f t="shared" si="57"/>
        <v>431.70716522234545</v>
      </c>
      <c r="G18" s="542">
        <f t="shared" si="57"/>
        <v>-22.985224010228535</v>
      </c>
      <c r="H18" s="542">
        <f t="shared" si="57"/>
        <v>565.20884366891312</v>
      </c>
      <c r="I18" s="542">
        <f t="shared" si="57"/>
        <v>288.04126884506127</v>
      </c>
      <c r="J18" s="542">
        <f t="shared" si="57"/>
        <v>2191.7483069727982</v>
      </c>
      <c r="K18" s="542">
        <f t="shared" si="57"/>
        <v>555.47388342480917</v>
      </c>
      <c r="L18" s="542">
        <f t="shared" si="57"/>
        <v>884.8069645171297</v>
      </c>
      <c r="M18" s="542">
        <f t="shared" si="57"/>
        <v>867.1991385049688</v>
      </c>
      <c r="N18" s="542">
        <f t="shared" si="57"/>
        <v>2323.3102058884097</v>
      </c>
      <c r="O18" s="542">
        <f t="shared" si="0"/>
        <v>10308.764123219702</v>
      </c>
      <c r="P18" s="573"/>
      <c r="Q18" s="542">
        <f t="shared" ref="Q18:AB18" si="58">+Q19+Q33+Q36</f>
        <v>-147.65150898485348</v>
      </c>
      <c r="R18" s="542">
        <f t="shared" si="58"/>
        <v>1212.8301321759236</v>
      </c>
      <c r="S18" s="542">
        <f t="shared" si="58"/>
        <v>271.55019343145432</v>
      </c>
      <c r="T18" s="542">
        <f t="shared" si="58"/>
        <v>802.15869644752024</v>
      </c>
      <c r="U18" s="542">
        <f t="shared" si="58"/>
        <v>1003.3044784566582</v>
      </c>
      <c r="V18" s="542">
        <f t="shared" si="58"/>
        <v>2239.5101811482514</v>
      </c>
      <c r="W18" s="542">
        <f t="shared" si="58"/>
        <v>890.69158690062068</v>
      </c>
      <c r="X18" s="542">
        <f t="shared" si="58"/>
        <v>1172.8856686419683</v>
      </c>
      <c r="Y18" s="542">
        <f t="shared" si="58"/>
        <v>2161.5997726283081</v>
      </c>
      <c r="Z18" s="542">
        <f t="shared" si="58"/>
        <v>813.01118546001771</v>
      </c>
      <c r="AA18" s="542">
        <f t="shared" si="58"/>
        <v>707.45111877111253</v>
      </c>
      <c r="AB18" s="542">
        <f t="shared" si="58"/>
        <v>2514.1509361724957</v>
      </c>
      <c r="AC18" s="542">
        <f t="shared" si="1"/>
        <v>13641.492441249477</v>
      </c>
      <c r="AD18" s="573"/>
      <c r="AE18" s="542">
        <f t="shared" ref="AE18:AP18" si="59">+AE19+AE33+AE36</f>
        <v>11.452087639979993</v>
      </c>
      <c r="AF18" s="542">
        <f t="shared" si="59"/>
        <v>1149.1878520920686</v>
      </c>
      <c r="AG18" s="542">
        <f t="shared" si="59"/>
        <v>1424.7173086090693</v>
      </c>
      <c r="AH18" s="542">
        <f t="shared" si="59"/>
        <v>456.29375231281313</v>
      </c>
      <c r="AI18" s="542">
        <f t="shared" si="59"/>
        <v>1417.6090251196633</v>
      </c>
      <c r="AJ18" s="542">
        <f t="shared" si="59"/>
        <v>1037.9189955546926</v>
      </c>
      <c r="AK18" s="542">
        <f t="shared" si="59"/>
        <v>-121.79386546606435</v>
      </c>
      <c r="AL18" s="542">
        <f t="shared" si="59"/>
        <v>563.26150859154268</v>
      </c>
      <c r="AM18" s="542">
        <f t="shared" si="59"/>
        <v>617.66936107414642</v>
      </c>
      <c r="AN18" s="542">
        <f t="shared" si="59"/>
        <v>1000.9897158611573</v>
      </c>
      <c r="AO18" s="542">
        <f t="shared" si="59"/>
        <v>1354.4260570386768</v>
      </c>
      <c r="AP18" s="542">
        <f t="shared" si="59"/>
        <v>4574.7293813412662</v>
      </c>
      <c r="AQ18" s="542">
        <f t="shared" si="2"/>
        <v>13486.461179769012</v>
      </c>
      <c r="AR18" s="573"/>
      <c r="AS18" s="542">
        <f t="shared" ref="AS18:BD18" si="60">+AS19+AS33+AS36</f>
        <v>549.54391483918903</v>
      </c>
      <c r="AT18" s="542">
        <f t="shared" si="60"/>
        <v>1286.900090677726</v>
      </c>
      <c r="AU18" s="542">
        <f t="shared" si="60"/>
        <v>995.60272123101197</v>
      </c>
      <c r="AV18" s="542">
        <f t="shared" si="60"/>
        <v>1715.8232519663818</v>
      </c>
      <c r="AW18" s="542">
        <f t="shared" si="60"/>
        <v>1336.2856930391399</v>
      </c>
      <c r="AX18" s="542">
        <f t="shared" si="60"/>
        <v>2628.3431157711066</v>
      </c>
      <c r="AY18" s="542">
        <f t="shared" si="60"/>
        <v>1328.7903583310101</v>
      </c>
      <c r="AZ18" s="542">
        <f t="shared" si="60"/>
        <v>1341.2982526965595</v>
      </c>
      <c r="BA18" s="542">
        <f t="shared" si="60"/>
        <v>2720.015855244988</v>
      </c>
      <c r="BB18" s="542">
        <f t="shared" si="60"/>
        <v>1057.3722873642671</v>
      </c>
      <c r="BC18" s="542">
        <f t="shared" si="60"/>
        <v>1799.4104260858157</v>
      </c>
      <c r="BD18" s="542">
        <f t="shared" si="60"/>
        <v>3475.0197352478963</v>
      </c>
      <c r="BE18" s="542">
        <f t="shared" si="3"/>
        <v>20234.405702495093</v>
      </c>
      <c r="BF18" s="573"/>
      <c r="BG18" s="542">
        <f t="shared" ref="BG18:BR18" si="61">+BG19+BG33+BG36</f>
        <v>1816.335076001913</v>
      </c>
      <c r="BH18" s="542">
        <f t="shared" si="61"/>
        <v>1284.9023271437336</v>
      </c>
      <c r="BI18" s="542">
        <f t="shared" si="61"/>
        <v>1010.0721123137387</v>
      </c>
      <c r="BJ18" s="542">
        <f t="shared" si="61"/>
        <v>477.31175560253246</v>
      </c>
      <c r="BK18" s="542">
        <f t="shared" si="61"/>
        <v>2851.7492387503853</v>
      </c>
      <c r="BL18" s="542">
        <f t="shared" si="61"/>
        <v>2268.9261830523837</v>
      </c>
      <c r="BM18" s="542">
        <f t="shared" si="61"/>
        <v>-108.59518074088423</v>
      </c>
      <c r="BN18" s="542">
        <f t="shared" si="61"/>
        <v>539.5843417328789</v>
      </c>
      <c r="BO18" s="542">
        <f t="shared" si="61"/>
        <v>-335.04743220383114</v>
      </c>
      <c r="BP18" s="542">
        <f t="shared" si="61"/>
        <v>3440.1254148968023</v>
      </c>
      <c r="BQ18" s="542">
        <f t="shared" si="61"/>
        <v>-41.345688239843412</v>
      </c>
      <c r="BR18" s="542">
        <f t="shared" si="61"/>
        <v>951.55953778143385</v>
      </c>
      <c r="BS18" s="542">
        <f t="shared" si="4"/>
        <v>14155.577686091241</v>
      </c>
      <c r="BT18" s="573"/>
      <c r="BU18" s="542">
        <f t="shared" ref="BU18:CF18" si="62">+BU19+BU33+BU36</f>
        <v>3323.7072004045281</v>
      </c>
      <c r="BV18" s="542">
        <f t="shared" si="62"/>
        <v>-265.38220573208082</v>
      </c>
      <c r="BW18" s="542">
        <f t="shared" si="62"/>
        <v>383.58357558150817</v>
      </c>
      <c r="BX18" s="542">
        <f t="shared" si="62"/>
        <v>-106.48363016433157</v>
      </c>
      <c r="BY18" s="542">
        <f t="shared" si="62"/>
        <v>283.93030478984701</v>
      </c>
      <c r="BZ18" s="542">
        <f t="shared" si="62"/>
        <v>511.56293442372998</v>
      </c>
      <c r="CA18" s="542">
        <f t="shared" si="62"/>
        <v>659.07433935146128</v>
      </c>
      <c r="CB18" s="542">
        <f t="shared" si="62"/>
        <v>463.25789784354293</v>
      </c>
      <c r="CC18" s="542">
        <f t="shared" si="62"/>
        <v>932.54091285755942</v>
      </c>
      <c r="CD18" s="542">
        <f t="shared" si="62"/>
        <v>883.41369214881865</v>
      </c>
      <c r="CE18" s="542">
        <f t="shared" si="62"/>
        <v>-6.2718644242227697</v>
      </c>
      <c r="CF18" s="542">
        <f t="shared" si="62"/>
        <v>2944.2302432599108</v>
      </c>
      <c r="CG18" s="542">
        <f t="shared" si="5"/>
        <v>10007.163400340271</v>
      </c>
      <c r="CH18" s="573"/>
      <c r="CI18" s="542">
        <f t="shared" ref="CI18:CT18" si="63">+CI19+CI33+CI36</f>
        <v>1256.9376863977448</v>
      </c>
      <c r="CJ18" s="542">
        <f t="shared" si="63"/>
        <v>-477.04680408094748</v>
      </c>
      <c r="CK18" s="542">
        <f t="shared" si="63"/>
        <v>2679.1796042222231</v>
      </c>
      <c r="CL18" s="542">
        <f t="shared" si="63"/>
        <v>-1100.5570097147233</v>
      </c>
      <c r="CM18" s="542">
        <f t="shared" si="63"/>
        <v>1063.243968969527</v>
      </c>
      <c r="CN18" s="542">
        <f t="shared" si="63"/>
        <v>1629.5673470716647</v>
      </c>
      <c r="CO18" s="542">
        <f t="shared" si="63"/>
        <v>458.58268611866089</v>
      </c>
      <c r="CP18" s="542">
        <f t="shared" si="63"/>
        <v>59.791476941363499</v>
      </c>
      <c r="CQ18" s="542">
        <f t="shared" si="63"/>
        <v>2851.6727230211764</v>
      </c>
      <c r="CR18" s="542">
        <f t="shared" si="63"/>
        <v>-925.91105713502907</v>
      </c>
      <c r="CS18" s="542">
        <f t="shared" si="63"/>
        <v>345.01122663303852</v>
      </c>
      <c r="CT18" s="542">
        <f t="shared" si="63"/>
        <v>2454.0185105987875</v>
      </c>
      <c r="CU18" s="542">
        <f t="shared" si="6"/>
        <v>10294.490359043486</v>
      </c>
      <c r="CV18" s="573"/>
      <c r="CW18" s="542">
        <f t="shared" ref="CW18:DH18" si="64">+CW19+CW33+CW36</f>
        <v>94.24248118136066</v>
      </c>
      <c r="CX18" s="542">
        <f t="shared" si="64"/>
        <v>-331.74777200545157</v>
      </c>
      <c r="CY18" s="542">
        <f t="shared" si="64"/>
        <v>352.40969022495807</v>
      </c>
      <c r="CZ18" s="542">
        <f t="shared" si="64"/>
        <v>1405.6139024009503</v>
      </c>
      <c r="DA18" s="542">
        <f t="shared" si="64"/>
        <v>1298.9290446226742</v>
      </c>
      <c r="DB18" s="542">
        <f t="shared" si="64"/>
        <v>1625.9893409968467</v>
      </c>
      <c r="DC18" s="542">
        <f t="shared" si="64"/>
        <v>850.94865324452576</v>
      </c>
      <c r="DD18" s="542">
        <f t="shared" si="64"/>
        <v>887.96144462314192</v>
      </c>
      <c r="DE18" s="542">
        <f t="shared" si="64"/>
        <v>5.3999925191453144</v>
      </c>
      <c r="DF18" s="542">
        <f t="shared" si="64"/>
        <v>1567.8510973766465</v>
      </c>
      <c r="DG18" s="542">
        <f t="shared" si="64"/>
        <v>805.41395532310389</v>
      </c>
      <c r="DH18" s="542">
        <f t="shared" si="64"/>
        <v>3588.5656703551031</v>
      </c>
      <c r="DI18" s="542">
        <f t="shared" si="7"/>
        <v>12151.577500863004</v>
      </c>
      <c r="DJ18" s="573"/>
      <c r="DK18" s="542">
        <f t="shared" ref="DK18:DV18" si="65">+DK19+DK33+DK36</f>
        <v>180.06065382757907</v>
      </c>
      <c r="DL18" s="542">
        <f t="shared" si="65"/>
        <v>215.76957062247573</v>
      </c>
      <c r="DM18" s="542">
        <f t="shared" si="65"/>
        <v>401.60324960650252</v>
      </c>
      <c r="DN18" s="542">
        <f t="shared" si="65"/>
        <v>-210.41787583730286</v>
      </c>
      <c r="DO18" s="542">
        <f t="shared" si="65"/>
        <v>482.92352050180432</v>
      </c>
      <c r="DP18" s="542">
        <f t="shared" si="65"/>
        <v>502.18275251955419</v>
      </c>
      <c r="DQ18" s="542">
        <f t="shared" si="65"/>
        <v>259.85317386808964</v>
      </c>
      <c r="DR18" s="542">
        <f t="shared" si="65"/>
        <v>1269.314593739668</v>
      </c>
      <c r="DS18" s="542">
        <f t="shared" si="65"/>
        <v>-259.29734969130004</v>
      </c>
      <c r="DT18" s="542">
        <f t="shared" si="65"/>
        <v>825.09208099435045</v>
      </c>
      <c r="DU18" s="542">
        <f t="shared" si="65"/>
        <v>342.40337718626756</v>
      </c>
      <c r="DV18" s="542">
        <f t="shared" si="65"/>
        <v>2298.2410488993237</v>
      </c>
      <c r="DW18" s="542">
        <f t="shared" si="8"/>
        <v>6307.7287962370119</v>
      </c>
      <c r="DX18" s="573"/>
      <c r="DY18" s="542">
        <f t="shared" ref="DY18:EJ18" si="66">+DY19+DY33+DY36</f>
        <v>235.22419582527328</v>
      </c>
      <c r="DZ18" s="542">
        <f t="shared" si="66"/>
        <v>135.44272782489529</v>
      </c>
      <c r="EA18" s="542">
        <f t="shared" si="66"/>
        <v>470.13951748569667</v>
      </c>
      <c r="EB18" s="542">
        <f t="shared" si="66"/>
        <v>420.94414504080498</v>
      </c>
      <c r="EC18" s="542">
        <f t="shared" si="66"/>
        <v>51.226040652686947</v>
      </c>
      <c r="ED18" s="542">
        <f t="shared" si="66"/>
        <v>815.99140933159129</v>
      </c>
      <c r="EE18" s="542">
        <f t="shared" si="66"/>
        <v>204.03950652537193</v>
      </c>
      <c r="EF18" s="542">
        <f t="shared" si="66"/>
        <v>140.5732154771427</v>
      </c>
      <c r="EG18" s="542">
        <f t="shared" si="66"/>
        <v>-549.81025567790641</v>
      </c>
      <c r="EH18" s="542">
        <f t="shared" si="66"/>
        <v>-87.168571598106098</v>
      </c>
      <c r="EI18" s="542">
        <f t="shared" si="66"/>
        <v>112.58903295333843</v>
      </c>
      <c r="EJ18" s="542">
        <f t="shared" si="66"/>
        <v>1726.7369147984421</v>
      </c>
      <c r="EK18" s="542">
        <f t="shared" si="9"/>
        <v>3675.9278786392315</v>
      </c>
      <c r="EL18" s="573"/>
      <c r="EM18" s="542">
        <f t="shared" ref="EM18:EU18" si="67">+EM19+EM33+EM36</f>
        <v>-479.82209327118665</v>
      </c>
      <c r="EN18" s="542">
        <f t="shared" si="67"/>
        <v>429.50397574713634</v>
      </c>
      <c r="EO18" s="542">
        <f t="shared" si="67"/>
        <v>-46.644963863946487</v>
      </c>
      <c r="EP18" s="542">
        <f t="shared" si="67"/>
        <v>-145.34091925177961</v>
      </c>
      <c r="EQ18" s="542">
        <f t="shared" si="67"/>
        <v>941.73943420734622</v>
      </c>
      <c r="ER18" s="542">
        <f t="shared" si="67"/>
        <v>108.49398599761919</v>
      </c>
      <c r="ES18" s="542">
        <f t="shared" si="67"/>
        <v>523.80456915783645</v>
      </c>
      <c r="ET18" s="542">
        <f t="shared" si="67"/>
        <v>531.96790183085955</v>
      </c>
      <c r="EU18" s="542">
        <f t="shared" si="67"/>
        <v>784.95579629837994</v>
      </c>
      <c r="EV18" s="542">
        <f t="shared" ref="EV18:EX18" si="68">+EV19+EV33+EV36</f>
        <v>544.0528515386336</v>
      </c>
      <c r="EW18" s="542">
        <f t="shared" si="68"/>
        <v>1134.4258804816973</v>
      </c>
      <c r="EX18" s="542">
        <f t="shared" si="68"/>
        <v>1054.9593713476991</v>
      </c>
      <c r="EY18" s="542">
        <f t="shared" si="10"/>
        <v>5382.0957902202954</v>
      </c>
      <c r="EZ18" s="573"/>
      <c r="FA18" s="542">
        <f t="shared" ref="FA18:FL18" si="69">+FA19+FA33+FA36</f>
        <v>3195.5455288769499</v>
      </c>
      <c r="FB18" s="542">
        <f t="shared" si="69"/>
        <v>52.917339922031061</v>
      </c>
      <c r="FC18" s="542">
        <f t="shared" si="69"/>
        <v>-10.363905671996392</v>
      </c>
      <c r="FD18" s="542">
        <f t="shared" si="69"/>
        <v>841.73504847686127</v>
      </c>
      <c r="FE18" s="542">
        <f t="shared" si="69"/>
        <v>590.04637625916894</v>
      </c>
      <c r="FF18" s="542">
        <f t="shared" si="69"/>
        <v>684.15041795582601</v>
      </c>
      <c r="FG18" s="542">
        <f t="shared" si="69"/>
        <v>567.31724677106342</v>
      </c>
      <c r="FH18" s="542">
        <f t="shared" si="69"/>
        <v>799.28184346383841</v>
      </c>
      <c r="FI18" s="542">
        <f t="shared" si="69"/>
        <v>595.40870148258045</v>
      </c>
      <c r="FJ18" s="542">
        <f t="shared" si="69"/>
        <v>469.65773470619052</v>
      </c>
      <c r="FK18" s="542">
        <f t="shared" si="69"/>
        <v>627.6070806711607</v>
      </c>
      <c r="FL18" s="542">
        <f t="shared" si="69"/>
        <v>2696.0969902561646</v>
      </c>
      <c r="FM18" s="542">
        <f t="shared" si="11"/>
        <v>11109.400403169841</v>
      </c>
      <c r="FO18" s="542">
        <f>+FO19+FO33+FO36</f>
        <v>-69.546285277678464</v>
      </c>
      <c r="FP18" s="542">
        <f t="shared" ref="FP18:FZ18" si="70">+FP19+FP33+FP36</f>
        <v>905.12258082140011</v>
      </c>
      <c r="FQ18" s="542">
        <f t="shared" si="70"/>
        <v>667.9416396680042</v>
      </c>
      <c r="FR18" s="542">
        <f t="shared" si="70"/>
        <v>81.070690869715037</v>
      </c>
      <c r="FS18" s="542">
        <f t="shared" si="70"/>
        <v>1037.1761494941738</v>
      </c>
      <c r="FT18" s="542">
        <f t="shared" si="70"/>
        <v>59.499526203204141</v>
      </c>
      <c r="FU18" s="542">
        <f t="shared" si="70"/>
        <v>1097.8530350442652</v>
      </c>
      <c r="FV18" s="542">
        <f t="shared" si="70"/>
        <v>609.4999125152998</v>
      </c>
      <c r="FW18" s="542">
        <f t="shared" si="70"/>
        <v>503.90612117126676</v>
      </c>
      <c r="FX18" s="542">
        <f t="shared" si="70"/>
        <v>1493.8300228971541</v>
      </c>
      <c r="FY18" s="542">
        <f t="shared" si="70"/>
        <v>1590.6638119080224</v>
      </c>
      <c r="FZ18" s="542">
        <f t="shared" si="70"/>
        <v>1878.3633740000892</v>
      </c>
      <c r="GA18" s="542">
        <f>+SUM(FO18:FZ18)</f>
        <v>9855.3805793149168</v>
      </c>
      <c r="GC18" s="542">
        <f t="shared" ref="GC18" si="71">+GC19+GC33+GC36</f>
        <v>4272.044540085164</v>
      </c>
      <c r="GD18" s="542">
        <f>+SUM(GC18:GC18)</f>
        <v>4272.044540085164</v>
      </c>
    </row>
    <row r="19" spans="2:186" ht="15.75" x14ac:dyDescent="0.25">
      <c r="B19" s="690" t="s">
        <v>51</v>
      </c>
      <c r="C19" s="520">
        <f>+C20+C28+C29+C30+C31+C32</f>
        <v>86.690505540000004</v>
      </c>
      <c r="D19" s="520">
        <f t="shared" ref="D19" si="72">+D20+D28+D29+D30+D31+D32</f>
        <v>1490.9880168</v>
      </c>
      <c r="E19" s="520">
        <f t="shared" ref="E19" si="73">+E20+E28+E29+E30+E31+E32</f>
        <v>99.435340289999999</v>
      </c>
      <c r="F19" s="520">
        <f t="shared" ref="F19" si="74">+F20+F28+F29+F30+F31+F32</f>
        <v>169.256380815</v>
      </c>
      <c r="G19" s="520">
        <f t="shared" ref="G19" si="75">+G20+G28+G29+G30+G31+G32</f>
        <v>122.00944995100001</v>
      </c>
      <c r="H19" s="520">
        <f t="shared" ref="H19" si="76">+H20+H28+H29+H30+H31+H32</f>
        <v>229.97054772400003</v>
      </c>
      <c r="I19" s="520">
        <f t="shared" ref="I19" si="77">+I20+I28+I29+I30+I31+I32</f>
        <v>112.12013992</v>
      </c>
      <c r="J19" s="520">
        <f t="shared" ref="J19" si="78">+J20+J28+J29+J30+J31+J32</f>
        <v>1210.5003755499999</v>
      </c>
      <c r="K19" s="520">
        <f t="shared" ref="K19" si="79">+K20+K28+K29+K30+K31+K32</f>
        <v>140.11709482000001</v>
      </c>
      <c r="L19" s="520">
        <f t="shared" ref="L19" si="80">+L20+L28+L29+L30+L31+L32</f>
        <v>152.32306108</v>
      </c>
      <c r="M19" s="520">
        <f t="shared" ref="M19" si="81">+M20+M28+M29+M30+M31+M32</f>
        <v>350.35350706999998</v>
      </c>
      <c r="N19" s="520">
        <f t="shared" ref="N19" si="82">+N20+N28+N29+N30+N31+N32</f>
        <v>998.75413681300006</v>
      </c>
      <c r="O19" s="520">
        <f t="shared" ref="O19" si="83">+SUM(C19:N19)</f>
        <v>5162.518556373001</v>
      </c>
      <c r="P19" s="699"/>
      <c r="Q19" s="520">
        <f>+Q20+Q28+Q29+Q30+Q31+Q32</f>
        <v>87.306182870000001</v>
      </c>
      <c r="R19" s="520">
        <f t="shared" ref="R19" si="84">+R20+R28+R29+R30+R31+R32</f>
        <v>171.63542658899999</v>
      </c>
      <c r="S19" s="520">
        <f t="shared" ref="S19" si="85">+S20+S28+S29+S30+S31+S32</f>
        <v>55.386320784999995</v>
      </c>
      <c r="T19" s="520">
        <f t="shared" ref="T19" si="86">+T20+T28+T29+T30+T31+T32</f>
        <v>129.34707700600001</v>
      </c>
      <c r="U19" s="520">
        <f t="shared" ref="U19" si="87">+U20+U28+U29+U30+U31+U32</f>
        <v>471.51523400000002</v>
      </c>
      <c r="V19" s="520">
        <f t="shared" ref="V19" si="88">+V20+V28+V29+V30+V31+V32</f>
        <v>2488.429687496</v>
      </c>
      <c r="W19" s="520">
        <f t="shared" ref="W19" si="89">+W20+W28+W29+W30+W31+W32</f>
        <v>126.261363499</v>
      </c>
      <c r="X19" s="520">
        <f t="shared" ref="X19" si="90">+X20+X28+X29+X30+X31+X32</f>
        <v>955.35362237200002</v>
      </c>
      <c r="Y19" s="520">
        <f t="shared" ref="Y19" si="91">+Y20+Y28+Y29+Y30+Y31+Y32</f>
        <v>1826.5109799100001</v>
      </c>
      <c r="Z19" s="520">
        <f t="shared" ref="Z19" si="92">+Z20+Z28+Z29+Z30+Z31+Z32</f>
        <v>120.80707672599999</v>
      </c>
      <c r="AA19" s="520">
        <f t="shared" ref="AA19" si="93">+AA20+AA28+AA29+AA30+AA31+AA32</f>
        <v>201.59715362</v>
      </c>
      <c r="AB19" s="520">
        <f t="shared" ref="AB19" si="94">+AB20+AB28+AB29+AB30+AB31+AB32</f>
        <v>1364.5037977299999</v>
      </c>
      <c r="AC19" s="520">
        <f t="shared" ref="AC19" si="95">+SUM(Q19:AB19)</f>
        <v>7998.653922603</v>
      </c>
      <c r="AD19" s="699"/>
      <c r="AE19" s="520">
        <f>+AE20+AE28+AE29+AE30+AE31+AE32</f>
        <v>115.65430674</v>
      </c>
      <c r="AF19" s="520">
        <f t="shared" ref="AF19" si="96">+AF20+AF28+AF29+AF30+AF31+AF32</f>
        <v>884.41210036999996</v>
      </c>
      <c r="AG19" s="520">
        <f t="shared" ref="AG19" si="97">+AG20+AG28+AG29+AG30+AG31+AG32</f>
        <v>796.86770213</v>
      </c>
      <c r="AH19" s="520">
        <f t="shared" ref="AH19" si="98">+AH20+AH28+AH29+AH30+AH31+AH32</f>
        <v>260.81650514</v>
      </c>
      <c r="AI19" s="520">
        <f t="shared" ref="AI19" si="99">+AI20+AI28+AI29+AI30+AI31+AI32</f>
        <v>1214.68541095</v>
      </c>
      <c r="AJ19" s="520">
        <f t="shared" ref="AJ19" si="100">+AJ20+AJ28+AJ29+AJ30+AJ31+AJ32</f>
        <v>1199.99139296</v>
      </c>
      <c r="AK19" s="520">
        <f t="shared" ref="AK19" si="101">+AK20+AK28+AK29+AK30+AK31+AK32</f>
        <v>355.7115455</v>
      </c>
      <c r="AL19" s="520">
        <f t="shared" ref="AL19" si="102">+AL20+AL28+AL29+AL30+AL31+AL32</f>
        <v>29.340740869999998</v>
      </c>
      <c r="AM19" s="520">
        <f t="shared" ref="AM19" si="103">+AM20+AM28+AM29+AM30+AM31+AM32</f>
        <v>181.34543425000001</v>
      </c>
      <c r="AN19" s="520">
        <f t="shared" ref="AN19" si="104">+AN20+AN28+AN29+AN30+AN31+AN32</f>
        <v>69.611190359999995</v>
      </c>
      <c r="AO19" s="520">
        <f t="shared" ref="AO19" si="105">+AO20+AO28+AO29+AO30+AO31+AO32</f>
        <v>313.80775543000004</v>
      </c>
      <c r="AP19" s="520">
        <f t="shared" ref="AP19" si="106">+AP20+AP28+AP29+AP30+AP31+AP32</f>
        <v>1570.0893620500001</v>
      </c>
      <c r="AQ19" s="520">
        <f t="shared" ref="AQ19" si="107">+SUM(AE19:AP19)</f>
        <v>6992.3334467500008</v>
      </c>
      <c r="AR19" s="699"/>
      <c r="AS19" s="520">
        <f>+AS20+AS28+AS29+AS30+AS31+AS32</f>
        <v>678.57369375000007</v>
      </c>
      <c r="AT19" s="520">
        <f t="shared" ref="AT19" si="108">+AT20+AT28+AT29+AT30+AT31+AT32</f>
        <v>911.02035902</v>
      </c>
      <c r="AU19" s="520">
        <f t="shared" ref="AU19" si="109">+AU20+AU28+AU29+AU30+AU31+AU32</f>
        <v>107.82504283999999</v>
      </c>
      <c r="AV19" s="520">
        <f t="shared" ref="AV19" si="110">+AV20+AV28+AV29+AV30+AV31+AV32</f>
        <v>245.26763076</v>
      </c>
      <c r="AW19" s="520">
        <f t="shared" ref="AW19" si="111">+AW20+AW28+AW29+AW30+AW31+AW32</f>
        <v>102.34119580999999</v>
      </c>
      <c r="AX19" s="520">
        <f t="shared" ref="AX19" si="112">+AX20+AX28+AX29+AX30+AX31+AX32</f>
        <v>2066.9845131699999</v>
      </c>
      <c r="AY19" s="520">
        <f t="shared" ref="AY19" si="113">+AY20+AY28+AY29+AY30+AY31+AY32</f>
        <v>1099.7920213099999</v>
      </c>
      <c r="AZ19" s="520">
        <f t="shared" ref="AZ19" si="114">+AZ20+AZ28+AZ29+AZ30+AZ31+AZ32</f>
        <v>52.532034254999999</v>
      </c>
      <c r="BA19" s="520">
        <f t="shared" ref="BA19" si="115">+BA20+BA28+BA29+BA30+BA31+BA32</f>
        <v>1252.1745055260001</v>
      </c>
      <c r="BB19" s="520">
        <f t="shared" ref="BB19" si="116">+BB20+BB28+BB29+BB30+BB31+BB32</f>
        <v>433.90407332000001</v>
      </c>
      <c r="BC19" s="520">
        <f t="shared" ref="BC19" si="117">+BC20+BC28+BC29+BC30+BC31+BC32</f>
        <v>284.94841774999998</v>
      </c>
      <c r="BD19" s="520">
        <f t="shared" ref="BD19" si="118">+BD20+BD28+BD29+BD30+BD31+BD32</f>
        <v>2180.2800268999999</v>
      </c>
      <c r="BE19" s="520">
        <f t="shared" ref="BE19" si="119">+SUM(AS19:BD19)</f>
        <v>9415.6435144110001</v>
      </c>
      <c r="BF19" s="699"/>
      <c r="BG19" s="520">
        <f>+BG20+BG28+BG29+BG30+BG31+BG32</f>
        <v>1119.73740976</v>
      </c>
      <c r="BH19" s="520">
        <f t="shared" ref="BH19" si="120">+BH20+BH28+BH29+BH30+BH31+BH32</f>
        <v>832.91291576999993</v>
      </c>
      <c r="BI19" s="520">
        <f t="shared" ref="BI19" si="121">+BI20+BI28+BI29+BI30+BI31+BI32</f>
        <v>160.82771379000002</v>
      </c>
      <c r="BJ19" s="520">
        <f t="shared" ref="BJ19" si="122">+BJ20+BJ28+BJ29+BJ30+BJ31+BJ32</f>
        <v>195.46559350000001</v>
      </c>
      <c r="BK19" s="520">
        <f t="shared" ref="BK19" si="123">+BK20+BK28+BK29+BK30+BK31+BK32</f>
        <v>1064.06732556</v>
      </c>
      <c r="BL19" s="520">
        <f t="shared" ref="BL19" si="124">+BL20+BL28+BL29+BL30+BL31+BL32</f>
        <v>1483.79878609</v>
      </c>
      <c r="BM19" s="520">
        <f t="shared" ref="BM19" si="125">+BM20+BM28+BM29+BM30+BM31+BM32</f>
        <v>94.781524669999996</v>
      </c>
      <c r="BN19" s="520">
        <f t="shared" ref="BN19" si="126">+BN20+BN28+BN29+BN30+BN31+BN32</f>
        <v>101.96492763000001</v>
      </c>
      <c r="BO19" s="520">
        <f t="shared" ref="BO19" si="127">+BO20+BO28+BO29+BO30+BO31+BO32</f>
        <v>52.620330879999997</v>
      </c>
      <c r="BP19" s="520">
        <f t="shared" ref="BP19" si="128">+BP20+BP28+BP29+BP30+BP31+BP32</f>
        <v>3276.9439730849999</v>
      </c>
      <c r="BQ19" s="520">
        <f t="shared" ref="BQ19" si="129">+BQ20+BQ28+BQ29+BQ30+BQ31+BQ32</f>
        <v>529.17033313999991</v>
      </c>
      <c r="BR19" s="520">
        <f t="shared" ref="BR19" si="130">+BR20+BR28+BR29+BR30+BR31+BR32</f>
        <v>460.6443098499999</v>
      </c>
      <c r="BS19" s="520">
        <f t="shared" ref="BS19" si="131">+SUM(BG19:BR19)</f>
        <v>9372.9351437250007</v>
      </c>
      <c r="BT19" s="699"/>
      <c r="BU19" s="520">
        <f>+BU20+BU28+BU29+BU30+BU31+BU32</f>
        <v>3721.10108868</v>
      </c>
      <c r="BV19" s="520">
        <f t="shared" ref="BV19" si="132">+BV20+BV28+BV29+BV30+BV31+BV32</f>
        <v>161.51459431000001</v>
      </c>
      <c r="BW19" s="520">
        <f t="shared" ref="BW19" si="133">+BW20+BW28+BW29+BW30+BW31+BW32</f>
        <v>16.296565719</v>
      </c>
      <c r="BX19" s="520">
        <f t="shared" ref="BX19" si="134">+BX20+BX28+BX29+BX30+BX31+BX32</f>
        <v>61.309704535000002</v>
      </c>
      <c r="BY19" s="520">
        <f t="shared" ref="BY19" si="135">+BY20+BY28+BY29+BY30+BY31+BY32</f>
        <v>56.056936989999997</v>
      </c>
      <c r="BZ19" s="520">
        <f t="shared" ref="BZ19" si="136">+BZ20+BZ28+BZ29+BZ30+BZ31+BZ32</f>
        <v>72.568126820000003</v>
      </c>
      <c r="CA19" s="520">
        <f t="shared" ref="CA19" si="137">+CA20+CA28+CA29+CA30+CA31+CA32</f>
        <v>681.13851192000004</v>
      </c>
      <c r="CB19" s="520">
        <f t="shared" ref="CB19" si="138">+CB20+CB28+CB29+CB30+CB31+CB32</f>
        <v>603.12503291000007</v>
      </c>
      <c r="CC19" s="520">
        <f t="shared" ref="CC19" si="139">+CC20+CC28+CC29+CC30+CC31+CC32</f>
        <v>982.83424666999997</v>
      </c>
      <c r="CD19" s="520">
        <f t="shared" ref="CD19" si="140">+CD20+CD28+CD29+CD30+CD31+CD32</f>
        <v>543.86677924200001</v>
      </c>
      <c r="CE19" s="520">
        <f t="shared" ref="CE19" si="141">+CE20+CE28+CE29+CE30+CE31+CE32</f>
        <v>28.98562802</v>
      </c>
      <c r="CF19" s="520">
        <f t="shared" ref="CF19" si="142">+CF20+CF28+CF29+CF30+CF31+CF32</f>
        <v>931.08359242300003</v>
      </c>
      <c r="CG19" s="520">
        <f t="shared" ref="CG19" si="143">+SUM(BU19:CF19)</f>
        <v>7859.8808082390005</v>
      </c>
      <c r="CH19" s="699"/>
      <c r="CI19" s="520">
        <f>+CI20+CI28+CI29+CI30+CI31+CI32</f>
        <v>1348.9937051070001</v>
      </c>
      <c r="CJ19" s="520">
        <f t="shared" ref="CJ19" si="144">+CJ20+CJ28+CJ29+CJ30+CJ31+CJ32</f>
        <v>45.226982279999994</v>
      </c>
      <c r="CK19" s="520">
        <f t="shared" ref="CK19" si="145">+CK20+CK28+CK29+CK30+CK31+CK32</f>
        <v>857.01158298999997</v>
      </c>
      <c r="CL19" s="520">
        <f t="shared" ref="CL19" si="146">+CL20+CL28+CL29+CL30+CL31+CL32</f>
        <v>19.230030470000003</v>
      </c>
      <c r="CM19" s="520">
        <f t="shared" ref="CM19" si="147">+CM20+CM28+CM29+CM30+CM31+CM32</f>
        <v>752.4733306820001</v>
      </c>
      <c r="CN19" s="520">
        <f t="shared" ref="CN19" si="148">+CN20+CN28+CN29+CN30+CN31+CN32</f>
        <v>1635.40075819</v>
      </c>
      <c r="CO19" s="520">
        <f t="shared" ref="CO19" si="149">+CO20+CO28+CO29+CO30+CO31+CO32</f>
        <v>506.63145764000001</v>
      </c>
      <c r="CP19" s="520">
        <f t="shared" ref="CP19" si="150">+CP20+CP28+CP29+CP30+CP31+CP32</f>
        <v>14.943067469999999</v>
      </c>
      <c r="CQ19" s="520">
        <f t="shared" ref="CQ19" si="151">+CQ20+CQ28+CQ29+CQ30+CQ31+CQ32</f>
        <v>2143.6199371500002</v>
      </c>
      <c r="CR19" s="520">
        <f t="shared" ref="CR19" si="152">+CR20+CR28+CR29+CR30+CR31+CR32</f>
        <v>148.755528513</v>
      </c>
      <c r="CS19" s="520">
        <f t="shared" ref="CS19" si="153">+CS20+CS28+CS29+CS30+CS31+CS32</f>
        <v>171.03598900999998</v>
      </c>
      <c r="CT19" s="520">
        <f t="shared" ref="CT19" si="154">+CT20+CT28+CT29+CT30+CT31+CT32</f>
        <v>955.50772333099997</v>
      </c>
      <c r="CU19" s="520">
        <f t="shared" ref="CU19" si="155">+SUM(CI19:CT19)</f>
        <v>8598.8300928330009</v>
      </c>
      <c r="CV19" s="699"/>
      <c r="CW19" s="520">
        <f>+CW20+CW28+CW29+CW30+CW31+CW32</f>
        <v>559.18858477000003</v>
      </c>
      <c r="CX19" s="520">
        <f t="shared" ref="CX19" si="156">+CX20+CX28+CX29+CX30+CX31+CX32</f>
        <v>6.1</v>
      </c>
      <c r="CY19" s="520">
        <f t="shared" ref="CY19" si="157">+CY20+CY28+CY29+CY30+CY31+CY32</f>
        <v>7.1001172299999995</v>
      </c>
      <c r="CZ19" s="520">
        <f t="shared" ref="CZ19" si="158">+CZ20+CZ28+CZ29+CZ30+CZ31+CZ32</f>
        <v>129.67734214999999</v>
      </c>
      <c r="DA19" s="520">
        <f t="shared" ref="DA19" si="159">+DA20+DA28+DA29+DA30+DA31+DA32</f>
        <v>1448.501907501</v>
      </c>
      <c r="DB19" s="520">
        <f t="shared" ref="DB19" si="160">+DB20+DB28+DB29+DB30+DB31+DB32</f>
        <v>328.18327011000002</v>
      </c>
      <c r="DC19" s="520">
        <f t="shared" ref="DC19" si="161">+DC20+DC28+DC29+DC30+DC31+DC32</f>
        <v>240.65114913000002</v>
      </c>
      <c r="DD19" s="520">
        <f t="shared" ref="DD19" si="162">+DD20+DD28+DD29+DD30+DD31+DD32</f>
        <v>1149.21699455</v>
      </c>
      <c r="DE19" s="520">
        <f t="shared" ref="DE19" si="163">+DE20+DE28+DE29+DE30+DE31+DE32</f>
        <v>5.7508796900000005</v>
      </c>
      <c r="DF19" s="520">
        <f t="shared" ref="DF19" si="164">+DF20+DF28+DF29+DF30+DF31+DF32</f>
        <v>2026.6448125399997</v>
      </c>
      <c r="DG19" s="520">
        <f t="shared" ref="DG19" si="165">+DG20+DG28+DG29+DG30+DG31+DG32</f>
        <v>105.15620497</v>
      </c>
      <c r="DH19" s="520">
        <f t="shared" ref="DH19" si="166">+DH20+DH28+DH29+DH30+DH31+DH32</f>
        <v>3200.33361853</v>
      </c>
      <c r="DI19" s="520">
        <f t="shared" ref="DI19" si="167">+SUM(CW19:DH19)</f>
        <v>9206.5048811710003</v>
      </c>
      <c r="DJ19" s="699"/>
      <c r="DK19" s="520">
        <f>+DK20+DK28+DK29+DK30+DK31+DK32</f>
        <v>3.4056269500000003</v>
      </c>
      <c r="DL19" s="520">
        <f t="shared" ref="DL19" si="168">+DL20+DL28+DL29+DL30+DL31+DL32</f>
        <v>224.34151645</v>
      </c>
      <c r="DM19" s="520">
        <f t="shared" ref="DM19" si="169">+DM20+DM28+DM29+DM30+DM31+DM32</f>
        <v>206.51946303</v>
      </c>
      <c r="DN19" s="520">
        <f t="shared" ref="DN19" si="170">+DN20+DN28+DN29+DN30+DN31+DN32</f>
        <v>212.98626685000002</v>
      </c>
      <c r="DO19" s="520">
        <f t="shared" ref="DO19" si="171">+DO20+DO28+DO29+DO30+DO31+DO32</f>
        <v>74.472355019999995</v>
      </c>
      <c r="DP19" s="520">
        <f t="shared" ref="DP19" si="172">+DP20+DP28+DP29+DP30+DP31+DP32</f>
        <v>41.435408469999999</v>
      </c>
      <c r="DQ19" s="520">
        <f t="shared" ref="DQ19" si="173">+DQ20+DQ28+DQ29+DQ30+DQ31+DQ32</f>
        <v>78.727919449999987</v>
      </c>
      <c r="DR19" s="520">
        <f t="shared" ref="DR19" si="174">+DR20+DR28+DR29+DR30+DR31+DR32</f>
        <v>1021.06598253</v>
      </c>
      <c r="DS19" s="520">
        <f t="shared" ref="DS19" si="175">+DS20+DS28+DS29+DS30+DS31+DS32</f>
        <v>144.59387298999999</v>
      </c>
      <c r="DT19" s="520">
        <f t="shared" ref="DT19" si="176">+DT20+DT28+DT29+DT30+DT31+DT32</f>
        <v>1292.4667169900001</v>
      </c>
      <c r="DU19" s="520">
        <f t="shared" ref="DU19" si="177">+DU20+DU28+DU29+DU30+DU31+DU32</f>
        <v>42.645874038000002</v>
      </c>
      <c r="DV19" s="520">
        <f t="shared" ref="DV19" si="178">+DV20+DV28+DV29+DV30+DV31+DV32</f>
        <v>1212.45079971</v>
      </c>
      <c r="DW19" s="520">
        <f t="shared" ref="DW19" si="179">+SUM(DK19:DV19)</f>
        <v>4555.1118024779998</v>
      </c>
      <c r="DX19" s="699"/>
      <c r="DY19" s="520">
        <f>+DY20+DY28+DY29+DY30+DY31+DY32</f>
        <v>21.609438409999999</v>
      </c>
      <c r="DZ19" s="520">
        <f t="shared" ref="DZ19" si="180">+DZ20+DZ28+DZ29+DZ30+DZ31+DZ32</f>
        <v>39.468020629999991</v>
      </c>
      <c r="EA19" s="520">
        <f t="shared" ref="EA19" si="181">+EA20+EA28+EA29+EA30+EA31+EA32</f>
        <v>845.29032033999999</v>
      </c>
      <c r="EB19" s="520">
        <f t="shared" ref="EB19" si="182">+EB20+EB28+EB29+EB30+EB31+EB32</f>
        <v>11.231856580000001</v>
      </c>
      <c r="EC19" s="520">
        <f t="shared" ref="EC19" si="183">+EC20+EC28+EC29+EC30+EC31+EC32</f>
        <v>109.59410348999999</v>
      </c>
      <c r="ED19" s="520">
        <f t="shared" ref="ED19" si="184">+ED20+ED28+ED29+ED30+ED31+ED32</f>
        <v>982.640578323</v>
      </c>
      <c r="EE19" s="520">
        <f t="shared" ref="EE19" si="185">+EE20+EE28+EE29+EE30+EE31+EE32</f>
        <v>262.47906511000002</v>
      </c>
      <c r="EF19" s="520">
        <f t="shared" ref="EF19" si="186">+EF20+EF28+EF29+EF30+EF31+EF32</f>
        <v>28.12631755</v>
      </c>
      <c r="EG19" s="520">
        <f t="shared" ref="EG19" si="187">+EG20+EG28+EG29+EG30+EG31+EG32</f>
        <v>4.5280015900000006</v>
      </c>
      <c r="EH19" s="520">
        <f t="shared" ref="EH19" si="188">+EH20+EH28+EH29+EH30+EH31+EH32</f>
        <v>10.021308060000001</v>
      </c>
      <c r="EI19" s="520">
        <f t="shared" ref="EI19" si="189">+EI20+EI28+EI29+EI30+EI31+EI32</f>
        <v>75.782843280000009</v>
      </c>
      <c r="EJ19" s="520">
        <f t="shared" ref="EJ19" si="190">+EJ20+EJ28+EJ29+EJ30+EJ31+EJ32</f>
        <v>2035.0479451500003</v>
      </c>
      <c r="EK19" s="520">
        <f t="shared" ref="EK19" si="191">+SUM(DY19:EJ19)</f>
        <v>4425.819798513</v>
      </c>
      <c r="EL19" s="704"/>
      <c r="EM19" s="520">
        <f>+EM20+EM28+EM29+EM30+EM31+EM32</f>
        <v>13.859593869999999</v>
      </c>
      <c r="EN19" s="520">
        <f t="shared" ref="EN19" si="192">+EN20+EN28+EN29+EN30+EN31+EN32</f>
        <v>8.3651797699999992</v>
      </c>
      <c r="EO19" s="520">
        <f t="shared" ref="EO19" si="193">+EO20+EO28+EO29+EO30+EO31+EO32</f>
        <v>168.84657292</v>
      </c>
      <c r="EP19" s="520">
        <f t="shared" ref="EP19" si="194">+EP20+EP28+EP29+EP30+EP31+EP32</f>
        <v>21.095845760000003</v>
      </c>
      <c r="EQ19" s="520">
        <f t="shared" ref="EQ19" si="195">+EQ20+EQ28+EQ29+EQ30+EQ31+EQ32</f>
        <v>712.70326551000005</v>
      </c>
      <c r="ER19" s="520">
        <f t="shared" ref="ER19" si="196">+ER20+ER28+ER29+ER30+ER31+ER32</f>
        <v>57.043221950000003</v>
      </c>
      <c r="ES19" s="520">
        <f t="shared" ref="ES19" si="197">+ES20+ES28+ES29+ES30+ES31+ES32</f>
        <v>256.91162414199999</v>
      </c>
      <c r="ET19" s="520">
        <f t="shared" ref="ET19" si="198">+ET20+ET28+ET29+ET30+ET31+ET32</f>
        <v>545.36455211999998</v>
      </c>
      <c r="EU19" s="520">
        <f t="shared" ref="EU19:EX19" si="199">+EU20+EU28+EU29+EU30+EU31+EU32</f>
        <v>527.09106409000003</v>
      </c>
      <c r="EV19" s="520">
        <f t="shared" si="199"/>
        <v>86.536996439999996</v>
      </c>
      <c r="EW19" s="520">
        <f t="shared" si="199"/>
        <v>103.09263881</v>
      </c>
      <c r="EX19" s="520">
        <f t="shared" si="199"/>
        <v>174.07613226999999</v>
      </c>
      <c r="EY19" s="520">
        <f t="shared" si="10"/>
        <v>2674.9866876520005</v>
      </c>
      <c r="EZ19" s="704"/>
      <c r="FA19" s="520">
        <f t="shared" ref="FA19:FL19" si="200">+FA20+FA28+FA29+FA30+FA31+FA32</f>
        <v>5.3252035000000006</v>
      </c>
      <c r="FB19" s="520">
        <f t="shared" si="200"/>
        <v>15.604317850000001</v>
      </c>
      <c r="FC19" s="520">
        <f t="shared" si="200"/>
        <v>67.96495401</v>
      </c>
      <c r="FD19" s="520">
        <f t="shared" si="200"/>
        <v>54.273653529999997</v>
      </c>
      <c r="FE19" s="520">
        <f t="shared" si="200"/>
        <v>894.43222693999996</v>
      </c>
      <c r="FF19" s="520">
        <f t="shared" si="200"/>
        <v>1017.28980964</v>
      </c>
      <c r="FG19" s="520">
        <f t="shared" si="200"/>
        <v>319.40811986</v>
      </c>
      <c r="FH19" s="520">
        <f t="shared" si="200"/>
        <v>1029.2425913750001</v>
      </c>
      <c r="FI19" s="520">
        <f t="shared" si="200"/>
        <v>622.01049482999997</v>
      </c>
      <c r="FJ19" s="520">
        <f t="shared" si="200"/>
        <v>435.57276536000001</v>
      </c>
      <c r="FK19" s="520">
        <f t="shared" si="200"/>
        <v>5.3793363699999999</v>
      </c>
      <c r="FL19" s="520">
        <f t="shared" si="200"/>
        <v>1807.442184857</v>
      </c>
      <c r="FM19" s="520">
        <f t="shared" si="11"/>
        <v>6273.9456581220002</v>
      </c>
      <c r="FO19" s="520">
        <f>+FO20+FO28+FO29+FO30+FO31+FO32</f>
        <v>18.702425980000001</v>
      </c>
      <c r="FP19" s="520">
        <f t="shared" ref="FP19:FZ19" si="201">+FP20+FP28+FP29+FP30+FP31+FP32</f>
        <v>28.049852560000001</v>
      </c>
      <c r="FQ19" s="520">
        <f t="shared" si="201"/>
        <v>80.562397939999983</v>
      </c>
      <c r="FR19" s="520">
        <f t="shared" si="201"/>
        <v>24.02742945</v>
      </c>
      <c r="FS19" s="520">
        <f t="shared" si="201"/>
        <v>491.20450775500001</v>
      </c>
      <c r="FT19" s="520">
        <f t="shared" si="201"/>
        <v>416.18047000000007</v>
      </c>
      <c r="FU19" s="520">
        <f t="shared" si="201"/>
        <v>640.49269953999999</v>
      </c>
      <c r="FV19" s="520">
        <f t="shared" si="201"/>
        <v>145.77403285999998</v>
      </c>
      <c r="FW19" s="520">
        <f t="shared" si="201"/>
        <v>210.83452517000001</v>
      </c>
      <c r="FX19" s="520">
        <f t="shared" si="201"/>
        <v>807.34475637999992</v>
      </c>
      <c r="FY19" s="520">
        <f t="shared" si="201"/>
        <v>941.58174903000008</v>
      </c>
      <c r="FZ19" s="520">
        <f t="shared" si="201"/>
        <v>1743.5979336400001</v>
      </c>
      <c r="GA19" s="520">
        <f>+SUM(FO19:FZ19)</f>
        <v>5548.3527803050001</v>
      </c>
      <c r="GC19" s="520">
        <f t="shared" ref="GC19" si="202">+GC20+GC28+GC29+GC30+GC31+GC32</f>
        <v>4293.3029018699999</v>
      </c>
      <c r="GD19" s="520">
        <f>+SUM(GC19:GC19)</f>
        <v>4293.3029018699999</v>
      </c>
    </row>
    <row r="20" spans="2:186" ht="15.75" x14ac:dyDescent="0.25">
      <c r="B20" s="694" t="s">
        <v>680</v>
      </c>
      <c r="C20" s="518">
        <f>+SUM(C21:C26)</f>
        <v>15.200893370000001</v>
      </c>
      <c r="D20" s="518">
        <f t="shared" ref="D20:N20" si="203">+SUM(D21:D26)</f>
        <v>8.48777516</v>
      </c>
      <c r="E20" s="518">
        <f t="shared" si="203"/>
        <v>60.66443168</v>
      </c>
      <c r="F20" s="518">
        <f t="shared" si="203"/>
        <v>59.846803649999998</v>
      </c>
      <c r="G20" s="518">
        <f t="shared" si="203"/>
        <v>14.834462740000001</v>
      </c>
      <c r="H20" s="518">
        <f t="shared" si="203"/>
        <v>114.44532502000001</v>
      </c>
      <c r="I20" s="518">
        <f t="shared" si="203"/>
        <v>-0.40757406999999996</v>
      </c>
      <c r="J20" s="518">
        <f t="shared" si="203"/>
        <v>10.500375549999999</v>
      </c>
      <c r="K20" s="518">
        <f t="shared" si="203"/>
        <v>30.117116010000004</v>
      </c>
      <c r="L20" s="518">
        <f t="shared" si="203"/>
        <v>25.411289149999995</v>
      </c>
      <c r="M20" s="518">
        <f t="shared" si="203"/>
        <v>145.91753839000003</v>
      </c>
      <c r="N20" s="518">
        <f t="shared" si="203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204">+SUM(R21:R26)</f>
        <v>4.6106983699999997</v>
      </c>
      <c r="S20" s="518">
        <f t="shared" si="204"/>
        <v>29.81864521</v>
      </c>
      <c r="T20" s="518">
        <f t="shared" si="204"/>
        <v>74.30536687</v>
      </c>
      <c r="U20" s="518">
        <f t="shared" si="204"/>
        <v>-4.6205053100000004</v>
      </c>
      <c r="V20" s="518">
        <f t="shared" si="204"/>
        <v>50.720504490000003</v>
      </c>
      <c r="W20" s="518">
        <f t="shared" si="204"/>
        <v>75.548701860000008</v>
      </c>
      <c r="X20" s="518">
        <f t="shared" si="204"/>
        <v>167.21571839000003</v>
      </c>
      <c r="Y20" s="518">
        <f t="shared" si="204"/>
        <v>736.65199858999995</v>
      </c>
      <c r="Z20" s="518">
        <f t="shared" si="204"/>
        <v>9.4074476300000001</v>
      </c>
      <c r="AA20" s="518">
        <f t="shared" si="204"/>
        <v>38.991704050000003</v>
      </c>
      <c r="AB20" s="518">
        <f t="shared" si="204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205">+SUM(AF21:AF26)</f>
        <v>804.94582783999999</v>
      </c>
      <c r="AG20" s="518">
        <f t="shared" si="205"/>
        <v>3.06663606</v>
      </c>
      <c r="AH20" s="518">
        <f t="shared" si="205"/>
        <v>51.3</v>
      </c>
      <c r="AI20" s="518">
        <f t="shared" si="205"/>
        <v>6.9482637199999999</v>
      </c>
      <c r="AJ20" s="518">
        <f t="shared" si="205"/>
        <v>83.410437729999998</v>
      </c>
      <c r="AK20" s="518">
        <f t="shared" si="205"/>
        <v>312.73495394000003</v>
      </c>
      <c r="AL20" s="518">
        <f t="shared" si="205"/>
        <v>5.4878832900000001</v>
      </c>
      <c r="AM20" s="518">
        <f t="shared" si="205"/>
        <v>116.48043333000001</v>
      </c>
      <c r="AN20" s="518">
        <f t="shared" si="205"/>
        <v>65.16903868</v>
      </c>
      <c r="AO20" s="518">
        <f t="shared" si="205"/>
        <v>129.10744773000002</v>
      </c>
      <c r="AP20" s="518">
        <f t="shared" si="205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206">+SUM(AT21:AT26)</f>
        <v>14.807373150000002</v>
      </c>
      <c r="AU20" s="518">
        <f t="shared" si="206"/>
        <v>30</v>
      </c>
      <c r="AV20" s="518">
        <f t="shared" si="206"/>
        <v>202.38580202</v>
      </c>
      <c r="AW20" s="518">
        <f t="shared" si="206"/>
        <v>23.25341456</v>
      </c>
      <c r="AX20" s="518">
        <f t="shared" si="206"/>
        <v>15.62184345</v>
      </c>
      <c r="AY20" s="518">
        <f t="shared" si="206"/>
        <v>72.46526215999998</v>
      </c>
      <c r="AZ20" s="518">
        <f t="shared" si="206"/>
        <v>27.427588799999999</v>
      </c>
      <c r="BA20" s="518">
        <f t="shared" si="206"/>
        <v>114.03151216000001</v>
      </c>
      <c r="BB20" s="518">
        <f t="shared" si="206"/>
        <v>44.523136489999999</v>
      </c>
      <c r="BC20" s="518">
        <f t="shared" si="206"/>
        <v>96.663152999999994</v>
      </c>
      <c r="BD20" s="518">
        <f t="shared" si="206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207">+SUM(BH21:BH26)</f>
        <v>71.426471410000005</v>
      </c>
      <c r="BI20" s="518">
        <f t="shared" si="207"/>
        <v>87.393854340000004</v>
      </c>
      <c r="BJ20" s="518">
        <f t="shared" si="207"/>
        <v>86.755455380000001</v>
      </c>
      <c r="BK20" s="518">
        <f t="shared" si="207"/>
        <v>50.882234969999999</v>
      </c>
      <c r="BL20" s="518">
        <f t="shared" si="207"/>
        <v>58.672638390000003</v>
      </c>
      <c r="BM20" s="518">
        <f t="shared" si="207"/>
        <v>71.161632429999997</v>
      </c>
      <c r="BN20" s="518">
        <f t="shared" si="207"/>
        <v>99.401531700000007</v>
      </c>
      <c r="BO20" s="518">
        <f t="shared" si="207"/>
        <v>41.152257239999997</v>
      </c>
      <c r="BP20" s="518">
        <f t="shared" si="207"/>
        <v>252.35787314500001</v>
      </c>
      <c r="BQ20" s="518">
        <f t="shared" si="207"/>
        <v>128.22266368999999</v>
      </c>
      <c r="BR20" s="518">
        <f t="shared" si="207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208">+SUM(BV21:BV26)</f>
        <v>42.450947620000001</v>
      </c>
      <c r="BW20" s="518">
        <f t="shared" si="208"/>
        <v>10.62312339</v>
      </c>
      <c r="BX20" s="518">
        <f t="shared" si="208"/>
        <v>61.11439876</v>
      </c>
      <c r="BY20" s="518">
        <f t="shared" si="208"/>
        <v>0.52694288</v>
      </c>
      <c r="BZ20" s="518">
        <f t="shared" si="208"/>
        <v>23.316126819999997</v>
      </c>
      <c r="CA20" s="518">
        <f t="shared" si="208"/>
        <v>397.28493854999999</v>
      </c>
      <c r="CB20" s="518">
        <f t="shared" si="208"/>
        <v>15.999149690000001</v>
      </c>
      <c r="CC20" s="518">
        <f t="shared" si="208"/>
        <v>574.85110996000003</v>
      </c>
      <c r="CD20" s="518">
        <f t="shared" si="208"/>
        <v>32.230502180000002</v>
      </c>
      <c r="CE20" s="518">
        <f t="shared" si="208"/>
        <v>25.44783176</v>
      </c>
      <c r="CF20" s="518">
        <f t="shared" si="208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209">+SUM(CJ21:CJ26)</f>
        <v>23.704373299999997</v>
      </c>
      <c r="CK20" s="518">
        <f t="shared" si="209"/>
        <v>657.01158298999997</v>
      </c>
      <c r="CL20" s="518">
        <f t="shared" si="209"/>
        <v>4.0068172999999998</v>
      </c>
      <c r="CM20" s="518">
        <f t="shared" si="209"/>
        <v>710.67338241000004</v>
      </c>
      <c r="CN20" s="518">
        <f t="shared" si="209"/>
        <v>503.20804160999995</v>
      </c>
      <c r="CO20" s="518">
        <f t="shared" si="209"/>
        <v>276.76373516000001</v>
      </c>
      <c r="CP20" s="518">
        <f t="shared" si="209"/>
        <v>14.943067469999999</v>
      </c>
      <c r="CQ20" s="518">
        <f t="shared" si="209"/>
        <v>77.619937149999998</v>
      </c>
      <c r="CR20" s="518">
        <f t="shared" si="209"/>
        <v>106.59905265999998</v>
      </c>
      <c r="CS20" s="518">
        <f t="shared" si="209"/>
        <v>140.25919909999999</v>
      </c>
      <c r="CT20" s="518">
        <f t="shared" si="209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10">+SUM(CX21:CX26)</f>
        <v>6.1</v>
      </c>
      <c r="CY20" s="518">
        <f t="shared" si="210"/>
        <v>1.0526377</v>
      </c>
      <c r="CZ20" s="518">
        <f t="shared" si="210"/>
        <v>129.67734214999999</v>
      </c>
      <c r="DA20" s="518">
        <f t="shared" si="210"/>
        <v>1444.32803289</v>
      </c>
      <c r="DB20" s="518">
        <f t="shared" si="210"/>
        <v>288.08777544000003</v>
      </c>
      <c r="DC20" s="518">
        <f t="shared" si="210"/>
        <v>228.59322578000001</v>
      </c>
      <c r="DD20" s="518">
        <f t="shared" si="210"/>
        <v>105.84452228000001</v>
      </c>
      <c r="DE20" s="518">
        <f t="shared" si="210"/>
        <v>5.7508796900000005</v>
      </c>
      <c r="DF20" s="518">
        <f t="shared" si="210"/>
        <v>2021.5982850599999</v>
      </c>
      <c r="DG20" s="518">
        <f t="shared" si="210"/>
        <v>99.227709940000011</v>
      </c>
      <c r="DH20" s="518">
        <f t="shared" si="210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11">+SUM(DL21:DL26)</f>
        <v>28.61854202</v>
      </c>
      <c r="DM20" s="518">
        <f t="shared" si="211"/>
        <v>206.51946303</v>
      </c>
      <c r="DN20" s="518">
        <f t="shared" si="211"/>
        <v>174.84861017000003</v>
      </c>
      <c r="DO20" s="518">
        <f t="shared" si="211"/>
        <v>58.708595119999998</v>
      </c>
      <c r="DP20" s="518">
        <f t="shared" si="211"/>
        <v>41.435408469999999</v>
      </c>
      <c r="DQ20" s="518">
        <f t="shared" si="211"/>
        <v>78.727919449999987</v>
      </c>
      <c r="DR20" s="518">
        <f t="shared" si="211"/>
        <v>1014.48637978</v>
      </c>
      <c r="DS20" s="518">
        <f t="shared" si="211"/>
        <v>144.59387298999999</v>
      </c>
      <c r="DT20" s="518">
        <f t="shared" si="211"/>
        <v>1287.0065838700002</v>
      </c>
      <c r="DU20" s="518">
        <f t="shared" si="211"/>
        <v>42.167386239999999</v>
      </c>
      <c r="DV20" s="518">
        <f t="shared" si="211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12">+SUM(DZ21:DZ26)</f>
        <v>39.417943129999991</v>
      </c>
      <c r="EA20" s="518">
        <f t="shared" si="212"/>
        <v>843.15050354000005</v>
      </c>
      <c r="EB20" s="518">
        <f t="shared" si="212"/>
        <v>11.231856580000001</v>
      </c>
      <c r="EC20" s="518">
        <f t="shared" si="212"/>
        <v>107.79067334999999</v>
      </c>
      <c r="ED20" s="518">
        <f t="shared" si="212"/>
        <v>977.86192111000003</v>
      </c>
      <c r="EE20" s="518">
        <f t="shared" si="212"/>
        <v>252.40400923999999</v>
      </c>
      <c r="EF20" s="518">
        <f t="shared" si="212"/>
        <v>27.857887290000001</v>
      </c>
      <c r="EG20" s="518">
        <f t="shared" si="212"/>
        <v>4.5280015900000006</v>
      </c>
      <c r="EH20" s="518">
        <f t="shared" si="212"/>
        <v>9.8000000000000007</v>
      </c>
      <c r="EI20" s="518">
        <f t="shared" si="212"/>
        <v>73.082406450000008</v>
      </c>
      <c r="EJ20" s="518">
        <f t="shared" si="212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13">+SUM(EN21:EN26)</f>
        <v>8.3651797699999992</v>
      </c>
      <c r="EO20" s="518">
        <f t="shared" si="213"/>
        <v>28.609072919999999</v>
      </c>
      <c r="EP20" s="518">
        <f t="shared" si="213"/>
        <v>17.691794600000001</v>
      </c>
      <c r="EQ20" s="518">
        <f t="shared" si="213"/>
        <v>11.897094170000001</v>
      </c>
      <c r="ER20" s="518">
        <f t="shared" si="213"/>
        <v>52.704133400000003</v>
      </c>
      <c r="ES20" s="518">
        <f t="shared" si="213"/>
        <v>156.46421849999999</v>
      </c>
      <c r="ET20" s="518">
        <f t="shared" si="213"/>
        <v>541.50142586000004</v>
      </c>
      <c r="EU20" s="518">
        <f t="shared" si="213"/>
        <v>510.92179149999998</v>
      </c>
      <c r="EV20" s="518">
        <f t="shared" ref="EV20:EX20" si="214">+SUM(EV21:EV26)</f>
        <v>45.419768289999993</v>
      </c>
      <c r="EW20" s="518">
        <f t="shared" si="214"/>
        <v>101.99089931</v>
      </c>
      <c r="EX20" s="518">
        <f t="shared" si="214"/>
        <v>155.45347898</v>
      </c>
      <c r="EY20" s="518">
        <f t="shared" si="10"/>
        <v>1638.5374969300001</v>
      </c>
      <c r="EZ20" s="519"/>
      <c r="FA20" s="518">
        <f t="shared" ref="FA20:FL20" si="215">+SUM(FA21:FA26)</f>
        <v>4.505650890000001</v>
      </c>
      <c r="FB20" s="518">
        <f t="shared" si="215"/>
        <v>15.23879312</v>
      </c>
      <c r="FC20" s="518">
        <f t="shared" si="215"/>
        <v>67.914876509999999</v>
      </c>
      <c r="FD20" s="518">
        <f t="shared" si="215"/>
        <v>54.213579779999996</v>
      </c>
      <c r="FE20" s="518">
        <f t="shared" si="215"/>
        <v>816.34647566000001</v>
      </c>
      <c r="FF20" s="518">
        <f t="shared" si="215"/>
        <v>1012.08504036</v>
      </c>
      <c r="FG20" s="518">
        <f t="shared" si="215"/>
        <v>269.00616363</v>
      </c>
      <c r="FH20" s="518">
        <f t="shared" si="215"/>
        <v>1026.50444988</v>
      </c>
      <c r="FI20" s="518">
        <f t="shared" si="215"/>
        <v>622.01049482999997</v>
      </c>
      <c r="FJ20" s="518">
        <f t="shared" si="215"/>
        <v>424.30123050000003</v>
      </c>
      <c r="FK20" s="518">
        <f t="shared" si="215"/>
        <v>4.7693668999999996</v>
      </c>
      <c r="FL20" s="518">
        <f t="shared" si="215"/>
        <v>750.72579743000006</v>
      </c>
      <c r="FM20" s="518">
        <f t="shared" si="11"/>
        <v>5067.6219194899995</v>
      </c>
      <c r="FO20" s="518">
        <f>+SUM(FO21:FO26)</f>
        <v>5.6623039999999998</v>
      </c>
      <c r="FP20" s="518">
        <f t="shared" ref="FP20:FZ20" si="216">+SUM(FP21:FP26)</f>
        <v>26.958412590000002</v>
      </c>
      <c r="FQ20" s="518">
        <f t="shared" si="216"/>
        <v>75.480947489999977</v>
      </c>
      <c r="FR20" s="518">
        <f t="shared" si="216"/>
        <v>24.02742945</v>
      </c>
      <c r="FS20" s="518">
        <f t="shared" si="216"/>
        <v>460.09368004000004</v>
      </c>
      <c r="FT20" s="518">
        <f t="shared" si="216"/>
        <v>415.80847813000008</v>
      </c>
      <c r="FU20" s="518">
        <f t="shared" si="216"/>
        <v>624.24555206000002</v>
      </c>
      <c r="FV20" s="518">
        <f t="shared" si="216"/>
        <v>145.57647345999999</v>
      </c>
      <c r="FW20" s="518">
        <f t="shared" si="216"/>
        <v>184.18423079000002</v>
      </c>
      <c r="FX20" s="518">
        <f t="shared" si="216"/>
        <v>667.96558382000001</v>
      </c>
      <c r="FY20" s="518">
        <f t="shared" si="216"/>
        <v>933.92702757000006</v>
      </c>
      <c r="FZ20" s="518">
        <f t="shared" si="216"/>
        <v>1416.25596305</v>
      </c>
      <c r="GA20" s="518">
        <f>+SUM(FO20:FZ20)</f>
        <v>4980.18608245</v>
      </c>
      <c r="GC20" s="518">
        <f t="shared" ref="GC20" si="217">+SUM(GC21:GC26)</f>
        <v>43.302901869999999</v>
      </c>
      <c r="GD20" s="518">
        <f>+SUM(GC20:GC20)</f>
        <v>43.302901869999999</v>
      </c>
    </row>
    <row r="21" spans="2:186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>
        <v>9.9480121299999986</v>
      </c>
      <c r="FG21" s="518">
        <v>7.10410801</v>
      </c>
      <c r="FH21" s="518">
        <v>700</v>
      </c>
      <c r="FI21" s="518">
        <v>10.730319679999999</v>
      </c>
      <c r="FJ21" s="518">
        <v>1.5762036399999999</v>
      </c>
      <c r="FK21" s="518">
        <v>0</v>
      </c>
      <c r="FL21" s="518">
        <v>101.63972247</v>
      </c>
      <c r="FM21" s="518">
        <f t="shared" si="11"/>
        <v>907.98366207000004</v>
      </c>
      <c r="FO21" s="518">
        <v>0</v>
      </c>
      <c r="FP21" s="518">
        <v>6.2027523700000007</v>
      </c>
      <c r="FQ21" s="518">
        <v>57.850857119999986</v>
      </c>
      <c r="FR21" s="518">
        <v>7.6132631599999998</v>
      </c>
      <c r="FS21" s="518">
        <v>18.563811090000002</v>
      </c>
      <c r="FT21" s="518">
        <v>8.7267667499999995</v>
      </c>
      <c r="FU21" s="518">
        <v>2.5044528200000005</v>
      </c>
      <c r="FV21" s="518">
        <v>0.65291084999999993</v>
      </c>
      <c r="FW21" s="518">
        <v>5.8168404100000002</v>
      </c>
      <c r="FX21" s="518">
        <v>21.669726010000002</v>
      </c>
      <c r="FY21" s="518">
        <v>907.21585113000003</v>
      </c>
      <c r="FZ21" s="518">
        <v>30.80160201</v>
      </c>
      <c r="GA21" s="518">
        <f>+SUM(FO21:FZ21)</f>
        <v>1067.6188337199999</v>
      </c>
      <c r="GC21" s="518">
        <v>4.4238171699999995</v>
      </c>
      <c r="GD21" s="518">
        <f>+SUM(GC21:GC21)</f>
        <v>4.4238171699999995</v>
      </c>
    </row>
    <row r="22" spans="2:186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>
        <v>0.57999999999999996</v>
      </c>
      <c r="FG22" s="518">
        <v>11.902055619999999</v>
      </c>
      <c r="FH22" s="518">
        <v>15.87</v>
      </c>
      <c r="FI22" s="518">
        <v>600.05669386</v>
      </c>
      <c r="FJ22" s="518">
        <v>416.85747774999999</v>
      </c>
      <c r="FK22" s="518">
        <v>3.3936869000000001</v>
      </c>
      <c r="FL22" s="518">
        <v>115.99616784</v>
      </c>
      <c r="FM22" s="518">
        <f t="shared" si="11"/>
        <v>1179.1022954699999</v>
      </c>
      <c r="FO22" s="518">
        <v>5.4390879999999996E-2</v>
      </c>
      <c r="FP22" s="518">
        <v>2.4961171499999999</v>
      </c>
      <c r="FQ22" s="518">
        <v>11.823389539999999</v>
      </c>
      <c r="FR22" s="518">
        <v>1.214</v>
      </c>
      <c r="FS22" s="518">
        <v>2.2067627000000001</v>
      </c>
      <c r="FT22" s="518">
        <v>406.64671136000004</v>
      </c>
      <c r="FU22" s="518">
        <v>0</v>
      </c>
      <c r="FV22" s="518">
        <v>1.1814182099999999</v>
      </c>
      <c r="FW22" s="518">
        <v>32.316468569999998</v>
      </c>
      <c r="FX22" s="518">
        <v>9.950046050000001</v>
      </c>
      <c r="FY22" s="518">
        <v>20.770613860000001</v>
      </c>
      <c r="FZ22" s="518">
        <v>212.45804552000001</v>
      </c>
      <c r="GA22" s="518">
        <f>+SUM(FO22:FZ22)</f>
        <v>701.11796384000013</v>
      </c>
      <c r="GC22" s="518">
        <v>6.5217556200000004</v>
      </c>
      <c r="GD22" s="518">
        <f>+SUM(GC22:GC22)</f>
        <v>6.5217556200000004</v>
      </c>
    </row>
    <row r="23" spans="2:186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>
        <v>5.0644069699999994</v>
      </c>
      <c r="FG23" s="518">
        <v>250</v>
      </c>
      <c r="FH23" s="518">
        <v>2.63444988</v>
      </c>
      <c r="FI23" s="518">
        <v>11.223481289999999</v>
      </c>
      <c r="FJ23" s="518">
        <v>5.8675491099999997</v>
      </c>
      <c r="FK23" s="518">
        <v>1.37568</v>
      </c>
      <c r="FL23" s="518">
        <v>42.52470658</v>
      </c>
      <c r="FM23" s="518">
        <f t="shared" si="11"/>
        <v>1185.4781401500002</v>
      </c>
      <c r="FO23" s="518">
        <v>4.5</v>
      </c>
      <c r="FP23" s="518">
        <v>18.259543069999999</v>
      </c>
      <c r="FQ23" s="518">
        <v>5.8067008300000005</v>
      </c>
      <c r="FR23" s="518">
        <v>15.200166289999999</v>
      </c>
      <c r="FS23" s="518">
        <v>436.8845427</v>
      </c>
      <c r="FT23" s="518">
        <v>0</v>
      </c>
      <c r="FU23" s="518">
        <v>23.013940740000002</v>
      </c>
      <c r="FV23" s="518">
        <v>143.7421444</v>
      </c>
      <c r="FW23" s="518">
        <v>146.05092181000001</v>
      </c>
      <c r="FX23" s="518">
        <v>38.652058909999994</v>
      </c>
      <c r="FY23" s="518">
        <v>4.83181657</v>
      </c>
      <c r="FZ23" s="518">
        <v>73.712612649999997</v>
      </c>
      <c r="GA23" s="518">
        <f>+SUM(FO23:FZ23)</f>
        <v>910.65444796999986</v>
      </c>
      <c r="GC23" s="518">
        <v>32.35732908</v>
      </c>
      <c r="GD23" s="518">
        <f>+SUM(GC23:GC23)</f>
        <v>32.35732908</v>
      </c>
    </row>
    <row r="24" spans="2:186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1.1079131200000001</v>
      </c>
      <c r="FP24" s="518">
        <v>0</v>
      </c>
      <c r="FQ24" s="518">
        <v>0</v>
      </c>
      <c r="FR24" s="518">
        <v>0</v>
      </c>
      <c r="FS24" s="518">
        <v>2.43856355</v>
      </c>
      <c r="FT24" s="518">
        <v>0.43500002000000004</v>
      </c>
      <c r="FU24" s="518">
        <v>0</v>
      </c>
      <c r="FV24" s="518">
        <v>0</v>
      </c>
      <c r="FW24" s="518">
        <v>0</v>
      </c>
      <c r="FX24" s="518">
        <v>0</v>
      </c>
      <c r="FY24" s="518">
        <v>1.1087460099999999</v>
      </c>
      <c r="FZ24" s="518">
        <v>0</v>
      </c>
      <c r="GA24" s="518">
        <f>+SUM(FO24:FZ24)</f>
        <v>5.0902227</v>
      </c>
      <c r="GC24" s="518">
        <v>0</v>
      </c>
      <c r="GD24" s="518">
        <f>+SUM(GC24:GC24)</f>
        <v>0</v>
      </c>
    </row>
    <row r="25" spans="2:186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308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308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500</v>
      </c>
      <c r="GA25" s="518">
        <f>+SUM(FO25:FZ25)</f>
        <v>500</v>
      </c>
      <c r="GC25" s="518">
        <v>0</v>
      </c>
      <c r="GD25" s="518">
        <f>+SUM(GC25:GC25)</f>
        <v>0</v>
      </c>
    </row>
    <row r="26" spans="2:186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996.49262125999996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490.56520054000003</v>
      </c>
      <c r="FM26" s="518">
        <f t="shared" si="11"/>
        <v>1487.0578218000001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598.72715849999997</v>
      </c>
      <c r="FV26" s="518">
        <v>0</v>
      </c>
      <c r="FW26" s="518">
        <v>0</v>
      </c>
      <c r="FX26" s="518">
        <v>597.69375285000001</v>
      </c>
      <c r="FY26" s="518">
        <v>0</v>
      </c>
      <c r="FZ26" s="518">
        <v>599.28370286999996</v>
      </c>
      <c r="GA26" s="518">
        <f>+SUM(FO26:FZ26)</f>
        <v>1795.7046142200002</v>
      </c>
      <c r="GC26" s="518">
        <v>0</v>
      </c>
      <c r="GD26" s="518">
        <f>+SUM(GC26:GC26)</f>
        <v>0</v>
      </c>
    </row>
    <row r="27" spans="2:186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10">
        <v>0</v>
      </c>
      <c r="FD27" s="710">
        <v>0</v>
      </c>
      <c r="FE27" s="710">
        <v>0</v>
      </c>
      <c r="FF27" s="710">
        <v>0</v>
      </c>
      <c r="FG27" s="710">
        <v>0</v>
      </c>
      <c r="FH27" s="710">
        <v>0</v>
      </c>
      <c r="FI27" s="710">
        <v>0</v>
      </c>
      <c r="FJ27" s="710">
        <v>0</v>
      </c>
      <c r="FK27" s="710">
        <v>0</v>
      </c>
      <c r="FL27" s="710">
        <v>0</v>
      </c>
      <c r="FM27" s="702">
        <f t="shared" si="11"/>
        <v>0</v>
      </c>
      <c r="FO27" s="710">
        <v>0</v>
      </c>
      <c r="FP27" s="710">
        <v>0</v>
      </c>
      <c r="FQ27" s="710">
        <v>0</v>
      </c>
      <c r="FR27" s="710">
        <v>0</v>
      </c>
      <c r="FS27" s="710">
        <v>0</v>
      </c>
      <c r="FT27" s="710">
        <v>0</v>
      </c>
      <c r="FU27" s="710">
        <v>0</v>
      </c>
      <c r="FV27" s="710">
        <v>0</v>
      </c>
      <c r="FW27" s="710">
        <v>0</v>
      </c>
      <c r="FX27" s="710">
        <v>0</v>
      </c>
      <c r="FY27" s="710">
        <v>0</v>
      </c>
      <c r="FZ27" s="710">
        <v>0</v>
      </c>
      <c r="GA27" s="702">
        <f>+SUM(FO27:FZ27)</f>
        <v>0</v>
      </c>
      <c r="GC27" s="710">
        <v>0</v>
      </c>
      <c r="GD27" s="702">
        <f>+SUM(GC27:GC27)</f>
        <v>0</v>
      </c>
    </row>
    <row r="28" spans="2:186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4.7786572130000007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197.57889929300001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4.3390885499999996</v>
      </c>
      <c r="ES28" s="15">
        <v>0.44740564199999999</v>
      </c>
      <c r="ET28" s="15">
        <v>3.86312626</v>
      </c>
      <c r="EU28" s="15">
        <v>0.30284200999999999</v>
      </c>
      <c r="EV28" s="15">
        <v>41.117228149999995</v>
      </c>
      <c r="EW28" s="15">
        <v>1.1017395000000001</v>
      </c>
      <c r="EX28" s="15">
        <v>18.622653289999999</v>
      </c>
      <c r="EY28" s="15">
        <f t="shared" si="10"/>
        <v>261.29158880200004</v>
      </c>
      <c r="EZ28" s="16"/>
      <c r="FA28" s="15">
        <v>0.81955261000000001</v>
      </c>
      <c r="FB28" s="15">
        <v>0.36552472999999996</v>
      </c>
      <c r="FC28" s="15">
        <v>5.0077499999999997E-2</v>
      </c>
      <c r="FD28" s="15">
        <v>6.0073750000000002E-2</v>
      </c>
      <c r="FE28" s="15">
        <v>78.085751279999997</v>
      </c>
      <c r="FF28" s="15">
        <v>5.2047692799999998</v>
      </c>
      <c r="FG28" s="15">
        <v>50</v>
      </c>
      <c r="FH28" s="15">
        <v>2.7381414949999998</v>
      </c>
      <c r="FI28" s="15">
        <v>0</v>
      </c>
      <c r="FJ28" s="15">
        <v>8.0747296300000002</v>
      </c>
      <c r="FK28" s="15">
        <v>0.60996947000000001</v>
      </c>
      <c r="FL28" s="15">
        <v>52.906377227</v>
      </c>
      <c r="FM28" s="15">
        <f t="shared" si="11"/>
        <v>198.914966972</v>
      </c>
      <c r="FO28" s="15">
        <v>6.5</v>
      </c>
      <c r="FP28" s="15">
        <v>1.0914399699999999</v>
      </c>
      <c r="FQ28" s="15">
        <v>5.0814504500000002</v>
      </c>
      <c r="FR28" s="15">
        <v>0</v>
      </c>
      <c r="FS28" s="15">
        <v>31.110827714999999</v>
      </c>
      <c r="FT28" s="15">
        <v>0.37199187</v>
      </c>
      <c r="FU28" s="15">
        <v>16.247147479999999</v>
      </c>
      <c r="FV28" s="15">
        <v>0.19755940000000002</v>
      </c>
      <c r="FW28" s="15">
        <v>9</v>
      </c>
      <c r="FX28" s="15">
        <v>135.35368431000001</v>
      </c>
      <c r="FY28" s="15">
        <v>7.6547214600000002</v>
      </c>
      <c r="FZ28" s="15">
        <v>77.341970590000003</v>
      </c>
      <c r="GA28" s="15">
        <f>+SUM(FO28:FZ28)</f>
        <v>289.950793245</v>
      </c>
      <c r="GC28" s="15">
        <v>0</v>
      </c>
      <c r="GD28" s="15">
        <f>+SUM(GC28:GC28)</f>
        <v>0</v>
      </c>
    </row>
    <row r="29" spans="2:186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0.40195622999999997</v>
      </c>
      <c r="FH29" s="15">
        <v>0</v>
      </c>
      <c r="FI29" s="15">
        <v>0</v>
      </c>
      <c r="FJ29" s="15">
        <v>3.1968052299999998</v>
      </c>
      <c r="FK29" s="15">
        <v>0</v>
      </c>
      <c r="FL29" s="15">
        <v>1003.8100102000001</v>
      </c>
      <c r="FM29" s="15">
        <f t="shared" si="11"/>
        <v>1007.4087716600001</v>
      </c>
      <c r="FO29" s="15">
        <v>6.5401219800000003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17.650294379999998</v>
      </c>
      <c r="FX29" s="15">
        <v>4.0254882500000004</v>
      </c>
      <c r="FY29" s="15">
        <v>0</v>
      </c>
      <c r="FZ29" s="15">
        <v>250</v>
      </c>
      <c r="GA29" s="15">
        <f>+SUM(FO29:FZ29)</f>
        <v>278.21590461</v>
      </c>
      <c r="GC29" s="15">
        <v>250</v>
      </c>
      <c r="GD29" s="15">
        <f>+SUM(GC29:GC29)</f>
        <v>250</v>
      </c>
    </row>
    <row r="30" spans="2:186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f>+SUM(FO30:FZ30)</f>
        <v>0</v>
      </c>
      <c r="GC30" s="15">
        <v>4000</v>
      </c>
      <c r="GD30" s="15">
        <f>+SUM(GC30:GC30)</f>
        <v>4000</v>
      </c>
    </row>
    <row r="31" spans="2:186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f>+SUM(FO31:FZ31)</f>
        <v>0</v>
      </c>
      <c r="GC31" s="15">
        <v>0</v>
      </c>
      <c r="GD31" s="15">
        <f>+SUM(GC31:GC31)</f>
        <v>0</v>
      </c>
    </row>
    <row r="32" spans="2:186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>+SUM(FO32:FZ32)</f>
        <v>0</v>
      </c>
      <c r="GC32" s="15">
        <v>0</v>
      </c>
      <c r="GD32" s="15">
        <f>+SUM(GC32:GC32)</f>
        <v>0</v>
      </c>
    </row>
    <row r="33" spans="2:186" ht="15.75" x14ac:dyDescent="0.25">
      <c r="B33" s="690" t="s">
        <v>97</v>
      </c>
      <c r="C33" s="20">
        <f>+C34+C35</f>
        <v>71.916181824252163</v>
      </c>
      <c r="D33" s="20">
        <f t="shared" ref="D33:N33" si="218">+D34+D35</f>
        <v>171.91786314284889</v>
      </c>
      <c r="E33" s="20">
        <f t="shared" si="218"/>
        <v>31.310150824296102</v>
      </c>
      <c r="F33" s="20">
        <f t="shared" si="218"/>
        <v>47.479287569279634</v>
      </c>
      <c r="G33" s="20">
        <f t="shared" si="218"/>
        <v>45.174890406801595</v>
      </c>
      <c r="H33" s="20">
        <f t="shared" si="218"/>
        <v>148.65682925886665</v>
      </c>
      <c r="I33" s="20">
        <f t="shared" si="218"/>
        <v>112.98072296234182</v>
      </c>
      <c r="J33" s="20">
        <f t="shared" si="218"/>
        <v>110.53026212849467</v>
      </c>
      <c r="K33" s="20">
        <f t="shared" si="218"/>
        <v>134.81070680094803</v>
      </c>
      <c r="L33" s="20">
        <f t="shared" si="218"/>
        <v>374.85018151302876</v>
      </c>
      <c r="M33" s="20">
        <f t="shared" si="218"/>
        <v>286.0621067223725</v>
      </c>
      <c r="N33" s="20">
        <f t="shared" si="218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19">+R34+R35</f>
        <v>393.02055336898479</v>
      </c>
      <c r="S33" s="20">
        <f t="shared" si="219"/>
        <v>160.63644129584756</v>
      </c>
      <c r="T33" s="20">
        <f t="shared" si="219"/>
        <v>196.72755124581221</v>
      </c>
      <c r="U33" s="20">
        <f t="shared" si="219"/>
        <v>249.16679307688324</v>
      </c>
      <c r="V33" s="20">
        <f t="shared" si="219"/>
        <v>255.00489173969686</v>
      </c>
      <c r="W33" s="20">
        <f t="shared" si="219"/>
        <v>45.944896055994008</v>
      </c>
      <c r="X33" s="20">
        <f t="shared" si="219"/>
        <v>50.281744562858563</v>
      </c>
      <c r="Y33" s="20">
        <f t="shared" si="219"/>
        <v>115.42177605346419</v>
      </c>
      <c r="Z33" s="20">
        <f t="shared" si="219"/>
        <v>390.07316894030129</v>
      </c>
      <c r="AA33" s="20">
        <f t="shared" si="219"/>
        <v>302.2807340851187</v>
      </c>
      <c r="AB33" s="20">
        <f t="shared" si="219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20">+AF34+AF35</f>
        <v>540.42051401661138</v>
      </c>
      <c r="AG33" s="20">
        <f t="shared" si="220"/>
        <v>807.93409886000006</v>
      </c>
      <c r="AH33" s="20">
        <f t="shared" si="220"/>
        <v>275.25214923502472</v>
      </c>
      <c r="AI33" s="20">
        <f t="shared" si="220"/>
        <v>-49.28401446370772</v>
      </c>
      <c r="AJ33" s="20">
        <f t="shared" si="220"/>
        <v>-86.338716438652341</v>
      </c>
      <c r="AK33" s="20">
        <f t="shared" si="220"/>
        <v>-51.231159627751353</v>
      </c>
      <c r="AL33" s="20">
        <f t="shared" si="220"/>
        <v>43.508733962616702</v>
      </c>
      <c r="AM33" s="20">
        <f t="shared" si="220"/>
        <v>97.398399887259416</v>
      </c>
      <c r="AN33" s="20">
        <f t="shared" si="220"/>
        <v>433.61955032428477</v>
      </c>
      <c r="AO33" s="20">
        <f t="shared" si="220"/>
        <v>530.61447139559573</v>
      </c>
      <c r="AP33" s="20">
        <f t="shared" si="220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21">+AT34+AT35</f>
        <v>302.48078396180154</v>
      </c>
      <c r="AU33" s="20">
        <f t="shared" si="221"/>
        <v>908.28957570300156</v>
      </c>
      <c r="AV33" s="20">
        <f t="shared" si="221"/>
        <v>1268.6463822642561</v>
      </c>
      <c r="AW33" s="20">
        <f t="shared" si="221"/>
        <v>576.35215473884364</v>
      </c>
      <c r="AX33" s="20">
        <f t="shared" si="221"/>
        <v>617.85635966159077</v>
      </c>
      <c r="AY33" s="20">
        <f t="shared" si="221"/>
        <v>119.3975591668376</v>
      </c>
      <c r="AZ33" s="20">
        <f t="shared" si="221"/>
        <v>1287.8423196832723</v>
      </c>
      <c r="BA33" s="20">
        <f t="shared" si="221"/>
        <v>1510.4193410100002</v>
      </c>
      <c r="BB33" s="20">
        <f t="shared" si="221"/>
        <v>556.71035962999963</v>
      </c>
      <c r="BC33" s="20">
        <f t="shared" si="221"/>
        <v>522.74518881999961</v>
      </c>
      <c r="BD33" s="20">
        <f t="shared" si="221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22">+BH34+BH35</f>
        <v>1076.8005552504007</v>
      </c>
      <c r="BI33" s="20">
        <f t="shared" si="222"/>
        <v>894.66758625699981</v>
      </c>
      <c r="BJ33" s="20">
        <f t="shared" si="222"/>
        <v>278.54208751259995</v>
      </c>
      <c r="BK33" s="20">
        <f t="shared" si="222"/>
        <v>140.62038801460005</v>
      </c>
      <c r="BL33" s="20">
        <f t="shared" si="222"/>
        <v>-12.274739586400052</v>
      </c>
      <c r="BM33" s="20">
        <f t="shared" si="222"/>
        <v>-66.470335326599894</v>
      </c>
      <c r="BN33" s="20">
        <f t="shared" si="222"/>
        <v>30.082291707800007</v>
      </c>
      <c r="BO33" s="20">
        <f t="shared" si="222"/>
        <v>96.892145236600072</v>
      </c>
      <c r="BP33" s="20">
        <f t="shared" si="222"/>
        <v>485.21785322580001</v>
      </c>
      <c r="BQ33" s="20">
        <f t="shared" si="222"/>
        <v>26.389714540199996</v>
      </c>
      <c r="BR33" s="20">
        <f t="shared" si="222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23">+BV34+BV35</f>
        <v>-287.19075212440003</v>
      </c>
      <c r="BW33" s="20">
        <f t="shared" si="223"/>
        <v>174.0533172083999</v>
      </c>
      <c r="BX33" s="20">
        <f t="shared" si="223"/>
        <v>-72.374348259200062</v>
      </c>
      <c r="BY33" s="20">
        <f t="shared" si="223"/>
        <v>166.26857120919993</v>
      </c>
      <c r="BZ33" s="20">
        <f t="shared" si="223"/>
        <v>351.07667011899997</v>
      </c>
      <c r="CA33" s="20">
        <f t="shared" si="223"/>
        <v>-144.26417812180006</v>
      </c>
      <c r="CB33" s="20">
        <f t="shared" si="223"/>
        <v>-20.456917488600038</v>
      </c>
      <c r="CC33" s="20">
        <f t="shared" si="223"/>
        <v>-164.22502559520001</v>
      </c>
      <c r="CD33" s="20">
        <f t="shared" si="223"/>
        <v>116.30664190060003</v>
      </c>
      <c r="CE33" s="20">
        <f t="shared" si="223"/>
        <v>249.89060457840003</v>
      </c>
      <c r="CF33" s="20">
        <f t="shared" si="223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24">+CJ34+CJ35</f>
        <v>27.805038975999992</v>
      </c>
      <c r="CK33" s="20">
        <f t="shared" si="224"/>
        <v>1122.7439583181995</v>
      </c>
      <c r="CL33" s="20">
        <f t="shared" si="224"/>
        <v>-859.79791557980002</v>
      </c>
      <c r="CM33" s="20">
        <f t="shared" si="224"/>
        <v>-65.406365840800106</v>
      </c>
      <c r="CN33" s="20">
        <f t="shared" si="224"/>
        <v>-41.58287801520023</v>
      </c>
      <c r="CO33" s="20">
        <f t="shared" si="224"/>
        <v>5.5105773891999732</v>
      </c>
      <c r="CP33" s="20">
        <f t="shared" si="224"/>
        <v>82.948528867799965</v>
      </c>
      <c r="CQ33" s="20">
        <f t="shared" si="224"/>
        <v>592.9594332600002</v>
      </c>
      <c r="CR33" s="20">
        <f t="shared" si="224"/>
        <v>-237.62949098352925</v>
      </c>
      <c r="CS33" s="20">
        <f t="shared" si="224"/>
        <v>39.714082911739666</v>
      </c>
      <c r="CT33" s="20">
        <f t="shared" si="224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25">+CX34+CX35</f>
        <v>409.92641279356951</v>
      </c>
      <c r="CY33" s="20">
        <f t="shared" si="225"/>
        <v>115.36064478947185</v>
      </c>
      <c r="CZ33" s="20">
        <f t="shared" si="225"/>
        <v>57.55999218119095</v>
      </c>
      <c r="DA33" s="20">
        <f t="shared" si="225"/>
        <v>-42.893023925176422</v>
      </c>
      <c r="DB33" s="20">
        <f t="shared" si="225"/>
        <v>607.55410635203054</v>
      </c>
      <c r="DC33" s="20">
        <f t="shared" si="225"/>
        <v>-64.111407807970423</v>
      </c>
      <c r="DD33" s="20">
        <f t="shared" si="225"/>
        <v>103.53834271272123</v>
      </c>
      <c r="DE33" s="20">
        <f t="shared" si="225"/>
        <v>277.14714007880127</v>
      </c>
      <c r="DF33" s="20">
        <f t="shared" si="225"/>
        <v>-144.27631096030044</v>
      </c>
      <c r="DG33" s="20">
        <f t="shared" si="225"/>
        <v>168.42189317282885</v>
      </c>
      <c r="DH33" s="20">
        <f t="shared" si="225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26">+DL34+DL35</f>
        <v>37.470486846397954</v>
      </c>
      <c r="DM33" s="20">
        <f t="shared" si="226"/>
        <v>197.37799027357522</v>
      </c>
      <c r="DN33" s="20">
        <f t="shared" si="226"/>
        <v>151.13685252689879</v>
      </c>
      <c r="DO33" s="20">
        <f t="shared" si="226"/>
        <v>75.604552229472205</v>
      </c>
      <c r="DP33" s="20">
        <f t="shared" si="226"/>
        <v>488.17078632770972</v>
      </c>
      <c r="DQ33" s="20">
        <f t="shared" si="226"/>
        <v>241.98073873919105</v>
      </c>
      <c r="DR33" s="20">
        <f t="shared" si="226"/>
        <v>67.352246925691603</v>
      </c>
      <c r="DS33" s="20">
        <f t="shared" si="226"/>
        <v>10.245061255949338</v>
      </c>
      <c r="DT33" s="20">
        <f t="shared" si="226"/>
        <v>-258.60851436799891</v>
      </c>
      <c r="DU33" s="20">
        <f t="shared" si="226"/>
        <v>194.19698615656699</v>
      </c>
      <c r="DV33" s="20">
        <f t="shared" si="226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27">+DZ34+DZ35</f>
        <v>-85.095506712242056</v>
      </c>
      <c r="EA33" s="20">
        <f t="shared" si="227"/>
        <v>64.993440395484527</v>
      </c>
      <c r="EB33" s="20">
        <f t="shared" si="227"/>
        <v>-44.63280440568721</v>
      </c>
      <c r="EC33" s="20">
        <f t="shared" si="227"/>
        <v>96.282524841681038</v>
      </c>
      <c r="ED33" s="20">
        <f t="shared" si="227"/>
        <v>-120.13661125265128</v>
      </c>
      <c r="EE33" s="20">
        <f t="shared" si="227"/>
        <v>81.48952841412401</v>
      </c>
      <c r="EF33" s="20">
        <f t="shared" si="227"/>
        <v>122.51006849125304</v>
      </c>
      <c r="EG33" s="20">
        <f t="shared" si="227"/>
        <v>15.882604248019049</v>
      </c>
      <c r="EH33" s="20">
        <f t="shared" si="227"/>
        <v>25.191445139526213</v>
      </c>
      <c r="EI33" s="20">
        <f t="shared" si="227"/>
        <v>-25.957580368446628</v>
      </c>
      <c r="EJ33" s="20">
        <f t="shared" si="227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28">+EN34+EN35</f>
        <v>48.913780861869043</v>
      </c>
      <c r="EO33" s="20">
        <f t="shared" si="228"/>
        <v>318.7818475646834</v>
      </c>
      <c r="EP33" s="20">
        <f t="shared" si="228"/>
        <v>68.241472006153657</v>
      </c>
      <c r="EQ33" s="20">
        <f t="shared" si="228"/>
        <v>47.981825835858835</v>
      </c>
      <c r="ER33" s="20">
        <f t="shared" si="228"/>
        <v>-17.961547580637703</v>
      </c>
      <c r="ES33" s="20">
        <f t="shared" si="228"/>
        <v>273.70450770248101</v>
      </c>
      <c r="ET33" s="20">
        <f t="shared" si="228"/>
        <v>91.252648420089301</v>
      </c>
      <c r="EU33" s="20">
        <f t="shared" si="228"/>
        <v>-0.50998455405753873</v>
      </c>
      <c r="EV33" s="20">
        <f t="shared" ref="EV33:EX33" si="229">+EV34+EV35</f>
        <v>46.930860603582417</v>
      </c>
      <c r="EW33" s="20">
        <f t="shared" si="229"/>
        <v>28.706501371562368</v>
      </c>
      <c r="EX33" s="20">
        <f t="shared" si="229"/>
        <v>470.43577098745834</v>
      </c>
      <c r="EY33" s="20">
        <f t="shared" si="10"/>
        <v>1336.1482797143206</v>
      </c>
      <c r="EZ33" s="574"/>
      <c r="FA33" s="20">
        <f t="shared" ref="FA33:FL33" si="230">+FA34+FA35</f>
        <v>3035.5227246622021</v>
      </c>
      <c r="FB33" s="20">
        <f t="shared" si="230"/>
        <v>22.345605930431329</v>
      </c>
      <c r="FC33" s="20">
        <f t="shared" si="230"/>
        <v>47.446988601354263</v>
      </c>
      <c r="FD33" s="20">
        <f t="shared" si="230"/>
        <v>700.40691066253726</v>
      </c>
      <c r="FE33" s="20">
        <f t="shared" si="230"/>
        <v>80.012077606413357</v>
      </c>
      <c r="FF33" s="20">
        <f t="shared" si="230"/>
        <v>72.977785083933298</v>
      </c>
      <c r="FG33" s="20">
        <f t="shared" si="230"/>
        <v>184.29804020986742</v>
      </c>
      <c r="FH33" s="20">
        <f t="shared" si="230"/>
        <v>74.045657562984076</v>
      </c>
      <c r="FI33" s="20">
        <f t="shared" si="230"/>
        <v>41.179031690963299</v>
      </c>
      <c r="FJ33" s="20">
        <f t="shared" si="230"/>
        <v>67.862655733977761</v>
      </c>
      <c r="FK33" s="20">
        <f t="shared" si="230"/>
        <v>360.56378850832084</v>
      </c>
      <c r="FL33" s="20">
        <f t="shared" si="230"/>
        <v>375.43587877185638</v>
      </c>
      <c r="FM33" s="20">
        <f t="shared" si="11"/>
        <v>5062.0971450248417</v>
      </c>
      <c r="FO33" s="20">
        <f>+FO34+FO35</f>
        <v>268.22054523412396</v>
      </c>
      <c r="FP33" s="20">
        <f t="shared" ref="FP33:FZ33" si="231">+FP34+FP35</f>
        <v>279.62239215227748</v>
      </c>
      <c r="FQ33" s="20">
        <f t="shared" si="231"/>
        <v>751.50787397218471</v>
      </c>
      <c r="FR33" s="20">
        <f t="shared" si="231"/>
        <v>111.3651464083859</v>
      </c>
      <c r="FS33" s="20">
        <f t="shared" si="231"/>
        <v>232.44551922391486</v>
      </c>
      <c r="FT33" s="20">
        <f t="shared" si="231"/>
        <v>48.462473587607747</v>
      </c>
      <c r="FU33" s="20">
        <f t="shared" si="231"/>
        <v>211.39016518799198</v>
      </c>
      <c r="FV33" s="20">
        <f t="shared" si="231"/>
        <v>289.53089987047497</v>
      </c>
      <c r="FW33" s="20">
        <f t="shared" si="231"/>
        <v>219.25468694196985</v>
      </c>
      <c r="FX33" s="20">
        <f t="shared" si="231"/>
        <v>686.97053761637414</v>
      </c>
      <c r="FY33" s="20">
        <f t="shared" si="231"/>
        <v>252.49862431504806</v>
      </c>
      <c r="FZ33" s="20">
        <f t="shared" si="231"/>
        <v>-146.41247039295419</v>
      </c>
      <c r="GA33" s="20">
        <f>+SUM(FO33:FZ33)</f>
        <v>3204.8563941173993</v>
      </c>
      <c r="GC33" s="20">
        <f t="shared" ref="GC33" si="232">+GC34+GC35</f>
        <v>372.36052548220732</v>
      </c>
      <c r="GD33" s="20">
        <f>+SUM(GC33:GC33)</f>
        <v>372.36052548220732</v>
      </c>
    </row>
    <row r="34" spans="2:186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711">
        <v>38.669789509999987</v>
      </c>
      <c r="FD34" s="711">
        <v>750.51768507638144</v>
      </c>
      <c r="FE34" s="711">
        <v>274.3482293564133</v>
      </c>
      <c r="FF34" s="711">
        <v>70.579291493933411</v>
      </c>
      <c r="FG34" s="711">
        <v>228.78616906986741</v>
      </c>
      <c r="FH34" s="711">
        <v>120.5056846729841</v>
      </c>
      <c r="FI34" s="711">
        <v>48.018990720963352</v>
      </c>
      <c r="FJ34" s="711">
        <v>91.451761933977821</v>
      </c>
      <c r="FK34" s="711">
        <v>179.60740790832068</v>
      </c>
      <c r="FL34" s="711">
        <v>429.95400623185651</v>
      </c>
      <c r="FM34" s="15">
        <f t="shared" si="11"/>
        <v>5432.2815172579276</v>
      </c>
      <c r="FO34" s="711">
        <v>228.99516111412393</v>
      </c>
      <c r="FP34" s="711">
        <v>83.393095442277485</v>
      </c>
      <c r="FQ34" s="711">
        <v>867.83173512218457</v>
      </c>
      <c r="FR34" s="711">
        <v>208.70233595838607</v>
      </c>
      <c r="FS34" s="711">
        <v>84.542668713915035</v>
      </c>
      <c r="FT34" s="711">
        <v>62.996279917607914</v>
      </c>
      <c r="FU34" s="711">
        <v>40.082437047991881</v>
      </c>
      <c r="FV34" s="711">
        <v>76.76838816047507</v>
      </c>
      <c r="FW34" s="711">
        <v>205.22985345196975</v>
      </c>
      <c r="FX34" s="711">
        <v>581.06021493637411</v>
      </c>
      <c r="FY34" s="711">
        <v>226.20183806504789</v>
      </c>
      <c r="FZ34" s="711">
        <v>244.1476488970458</v>
      </c>
      <c r="GA34" s="15">
        <f>+SUM(FO34:FZ34)</f>
        <v>2909.9516568273993</v>
      </c>
      <c r="GC34" s="711">
        <v>373.02806640220729</v>
      </c>
      <c r="GD34" s="15">
        <f>+SUM(GC34:GC34)</f>
        <v>373.02806640220729</v>
      </c>
    </row>
    <row r="35" spans="2:186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>
        <v>2.3984935899998945</v>
      </c>
      <c r="FG35" s="15">
        <v>-44.488128859999996</v>
      </c>
      <c r="FH35" s="15">
        <v>-46.460027110000034</v>
      </c>
      <c r="FI35" s="15">
        <v>-6.839959030000049</v>
      </c>
      <c r="FJ35" s="15">
        <v>-23.58910620000006</v>
      </c>
      <c r="FK35" s="15">
        <v>180.95638060000016</v>
      </c>
      <c r="FL35" s="15">
        <v>-54.518127460000116</v>
      </c>
      <c r="FM35" s="15">
        <f t="shared" si="11"/>
        <v>-370.18437223308615</v>
      </c>
      <c r="FO35" s="15">
        <v>39.225384120000044</v>
      </c>
      <c r="FP35" s="15">
        <v>196.22929670999997</v>
      </c>
      <c r="FQ35" s="15">
        <v>-116.32386114999989</v>
      </c>
      <c r="FR35" s="15">
        <v>-97.337189550000176</v>
      </c>
      <c r="FS35" s="15">
        <v>147.90285050999981</v>
      </c>
      <c r="FT35" s="15">
        <v>-14.533806330000168</v>
      </c>
      <c r="FU35" s="15">
        <v>171.30772814000011</v>
      </c>
      <c r="FV35" s="15">
        <v>212.7625117099999</v>
      </c>
      <c r="FW35" s="15">
        <v>14.02483349000012</v>
      </c>
      <c r="FX35" s="15">
        <v>105.91032268000004</v>
      </c>
      <c r="FY35" s="15">
        <v>26.296786250000167</v>
      </c>
      <c r="FZ35" s="15">
        <v>-390.56011928999999</v>
      </c>
      <c r="GA35" s="15">
        <f>+SUM(FO35:FZ35)</f>
        <v>294.90473728999996</v>
      </c>
      <c r="GC35" s="15">
        <v>-0.6675409199999649</v>
      </c>
      <c r="GD35" s="15">
        <f>+SUM(GC35:GC35)</f>
        <v>-0.6675409199999649</v>
      </c>
    </row>
    <row r="36" spans="2:186" ht="15.75" x14ac:dyDescent="0.25">
      <c r="B36" s="690" t="s">
        <v>40</v>
      </c>
      <c r="C36" s="20">
        <f>+C37+C39+C40+C41+C42</f>
        <v>-498.32628305413522</v>
      </c>
      <c r="D36" s="20">
        <f t="shared" ref="D36" si="233">+D37+D39+D40+D41+D42</f>
        <v>375.37547316401964</v>
      </c>
      <c r="E36" s="20">
        <f t="shared" ref="E36" si="234">+E37+E39+E40+E41+E42</f>
        <v>394.94632165421524</v>
      </c>
      <c r="F36" s="20">
        <f t="shared" ref="F36" si="235">+F37+F39+F40+F41+F42</f>
        <v>214.97149683806583</v>
      </c>
      <c r="G36" s="20">
        <f t="shared" ref="G36" si="236">+G37+G39+G40+G41+G42</f>
        <v>-190.16956436803014</v>
      </c>
      <c r="H36" s="20">
        <f t="shared" ref="H36" si="237">+H37+H39+H40+H41+H42</f>
        <v>186.58146668604641</v>
      </c>
      <c r="I36" s="20">
        <f t="shared" ref="I36" si="238">+I37+I39+I40+I41+I42</f>
        <v>62.940405962719439</v>
      </c>
      <c r="J36" s="20">
        <f t="shared" ref="J36" si="239">+J37+J39+J40+J41+J42</f>
        <v>870.71766929430351</v>
      </c>
      <c r="K36" s="20">
        <f t="shared" ref="K36" si="240">+K37+K39+K40+K41+K42</f>
        <v>280.54608180386111</v>
      </c>
      <c r="L36" s="20">
        <f t="shared" ref="L36" si="241">+L37+L39+L40+L41+L42</f>
        <v>357.63372192410088</v>
      </c>
      <c r="M36" s="20">
        <f t="shared" ref="M36" si="242">+M37+M39+M40+M41+M42</f>
        <v>230.78352471259629</v>
      </c>
      <c r="N36" s="20">
        <f t="shared" ref="N36" si="243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44">+R37+R39+R40+R41+R42</f>
        <v>648.17415221793897</v>
      </c>
      <c r="S36" s="20">
        <f t="shared" ref="S36" si="245">+S37+S39+S40+S41+S42</f>
        <v>55.527431350606747</v>
      </c>
      <c r="T36" s="20">
        <f t="shared" ref="T36" si="246">+T37+T39+T40+T41+T42</f>
        <v>476.08406819570803</v>
      </c>
      <c r="U36" s="20">
        <f t="shared" ref="U36" si="247">+U37+U39+U40+U41+U42</f>
        <v>282.62245137977487</v>
      </c>
      <c r="V36" s="20">
        <f t="shared" ref="V36" si="248">+V37+V39+V40+V41+V42</f>
        <v>-503.92439808744564</v>
      </c>
      <c r="W36" s="20">
        <f t="shared" ref="W36" si="249">+W37+W39+W40+W41+W42</f>
        <v>718.48532734562673</v>
      </c>
      <c r="X36" s="20">
        <f t="shared" ref="X36" si="250">+X37+X39+X40+X41+X42</f>
        <v>167.2503017071098</v>
      </c>
      <c r="Y36" s="20">
        <f t="shared" ref="Y36" si="251">+Y37+Y39+Y40+Y41+Y42</f>
        <v>219.6670166648438</v>
      </c>
      <c r="Z36" s="20">
        <f t="shared" ref="Z36" si="252">+Z37+Z39+Z40+Z41+Z42</f>
        <v>302.13093979371644</v>
      </c>
      <c r="AA36" s="20">
        <f t="shared" ref="AA36" si="253">+AA37+AA39+AA40+AA41+AA42</f>
        <v>203.57323106599378</v>
      </c>
      <c r="AB36" s="20">
        <f t="shared" ref="AB36" si="254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55">+AF37+AF39+AF40+AF41+AF42</f>
        <v>-275.64476229454283</v>
      </c>
      <c r="AG36" s="20">
        <f t="shared" ref="AG36" si="256">+AG37+AG39+AG40+AG41+AG42</f>
        <v>-180.08449238093095</v>
      </c>
      <c r="AH36" s="20">
        <f t="shared" ref="AH36" si="257">+AH37+AH39+AH40+AH41+AH42</f>
        <v>-79.774902062211609</v>
      </c>
      <c r="AI36" s="20">
        <f t="shared" ref="AI36" si="258">+AI37+AI39+AI40+AI41+AI42</f>
        <v>252.2076286333712</v>
      </c>
      <c r="AJ36" s="20">
        <f t="shared" ref="AJ36" si="259">+AJ37+AJ39+AJ40+AJ41+AJ42</f>
        <v>-75.733680966654816</v>
      </c>
      <c r="AK36" s="20">
        <f t="shared" ref="AK36" si="260">+AK37+AK39+AK40+AK41+AK42</f>
        <v>-426.27425133831298</v>
      </c>
      <c r="AL36" s="20">
        <f t="shared" ref="AL36" si="261">+AL37+AL39+AL40+AL41+AL42</f>
        <v>490.41203375892593</v>
      </c>
      <c r="AM36" s="20">
        <f t="shared" ref="AM36" si="262">+AM37+AM39+AM40+AM41+AM42</f>
        <v>338.92552693688697</v>
      </c>
      <c r="AN36" s="20">
        <f t="shared" ref="AN36" si="263">+AN37+AN39+AN40+AN41+AN42</f>
        <v>497.75897517687253</v>
      </c>
      <c r="AO36" s="20">
        <f t="shared" ref="AO36" si="264">+AO37+AO39+AO40+AO41+AO42</f>
        <v>510.00383021308119</v>
      </c>
      <c r="AP36" s="20">
        <f t="shared" ref="AP36" si="265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66">+AT37+AT39+AT40+AT41+AT42</f>
        <v>73.398947695924534</v>
      </c>
      <c r="AU36" s="20">
        <f t="shared" ref="AU36" si="267">+AU37+AU39+AU40+AU41+AU42</f>
        <v>-20.511897311989628</v>
      </c>
      <c r="AV36" s="20">
        <f t="shared" ref="AV36" si="268">+AV37+AV39+AV40+AV41+AV42</f>
        <v>201.90923894212574</v>
      </c>
      <c r="AW36" s="20">
        <f t="shared" ref="AW36" si="269">+AW37+AW39+AW40+AW41+AW42</f>
        <v>657.59234249029635</v>
      </c>
      <c r="AX36" s="20">
        <f t="shared" ref="AX36" si="270">+AX37+AX39+AX40+AX41+AX42</f>
        <v>-56.497757060484275</v>
      </c>
      <c r="AY36" s="20">
        <f t="shared" ref="AY36" si="271">+AY37+AY39+AY40+AY41+AY42</f>
        <v>109.60077785417279</v>
      </c>
      <c r="AZ36" s="20">
        <f t="shared" ref="AZ36" si="272">+AZ37+AZ39+AZ40+AZ41+AZ42</f>
        <v>0.92389875828707169</v>
      </c>
      <c r="BA36" s="20">
        <f t="shared" ref="BA36" si="273">+BA37+BA39+BA40+BA41+BA42</f>
        <v>-42.577991291012466</v>
      </c>
      <c r="BB36" s="20">
        <f t="shared" ref="BB36" si="274">+BB37+BB39+BB40+BB41+BB42</f>
        <v>66.757854414267428</v>
      </c>
      <c r="BC36" s="20">
        <f t="shared" ref="BC36" si="275">+BC37+BC39+BC40+BC41+BC42</f>
        <v>991.71681951581627</v>
      </c>
      <c r="BD36" s="20">
        <f t="shared" ref="BD36" si="276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77">+BH37+BH39+BH40+BH41+BH42</f>
        <v>-624.81114387666696</v>
      </c>
      <c r="BI36" s="20">
        <f t="shared" ref="BI36" si="278">+BI37+BI39+BI40+BI41+BI42</f>
        <v>-45.423187733261074</v>
      </c>
      <c r="BJ36" s="20">
        <f t="shared" ref="BJ36" si="279">+BJ37+BJ39+BJ40+BJ41+BJ42</f>
        <v>3.3040745899325259</v>
      </c>
      <c r="BK36" s="20">
        <f t="shared" ref="BK36" si="280">+BK37+BK39+BK40+BK41+BK42</f>
        <v>1647.0615251757856</v>
      </c>
      <c r="BL36" s="20">
        <f t="shared" ref="BL36" si="281">+BL37+BL39+BL40+BL41+BL42</f>
        <v>797.40213654878403</v>
      </c>
      <c r="BM36" s="20">
        <f t="shared" ref="BM36" si="282">+BM37+BM39+BM40+BM41+BM42</f>
        <v>-136.90637008428433</v>
      </c>
      <c r="BN36" s="20">
        <f t="shared" ref="BN36" si="283">+BN37+BN39+BN40+BN41+BN42</f>
        <v>407.53712239507888</v>
      </c>
      <c r="BO36" s="20">
        <f t="shared" ref="BO36" si="284">+BO37+BO39+BO40+BO41+BO42</f>
        <v>-484.55990832043119</v>
      </c>
      <c r="BP36" s="20">
        <f t="shared" ref="BP36" si="285">+BP37+BP39+BP40+BP41+BP42</f>
        <v>-322.03641141399748</v>
      </c>
      <c r="BQ36" s="20">
        <f t="shared" ref="BQ36" si="286">+BQ37+BQ39+BQ40+BQ41+BQ42</f>
        <v>-596.9057359200433</v>
      </c>
      <c r="BR36" s="20">
        <f t="shared" ref="BR36" si="287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88">+BV37+BV39+BV40+BV41+BV42</f>
        <v>-139.70604791768079</v>
      </c>
      <c r="BW36" s="20">
        <f t="shared" ref="BW36" si="289">+BW37+BW39+BW40+BW41+BW42</f>
        <v>193.23369265410827</v>
      </c>
      <c r="BX36" s="20">
        <f t="shared" ref="BX36" si="290">+BX37+BX39+BX40+BX41+BX42</f>
        <v>-95.418986440131505</v>
      </c>
      <c r="BY36" s="20">
        <f t="shared" ref="BY36" si="291">+BY37+BY39+BY40+BY41+BY42</f>
        <v>61.604796590647076</v>
      </c>
      <c r="BZ36" s="20">
        <f t="shared" ref="BZ36" si="292">+BZ37+BZ39+BZ40+BZ41+BZ42</f>
        <v>87.918137484729954</v>
      </c>
      <c r="CA36" s="20">
        <f t="shared" ref="CA36" si="293">+CA37+CA39+CA40+CA41+CA42</f>
        <v>122.20000555326118</v>
      </c>
      <c r="CB36" s="20">
        <f t="shared" ref="CB36" si="294">+CB37+CB39+CB40+CB41+CB42</f>
        <v>-119.41021757785705</v>
      </c>
      <c r="CC36" s="20">
        <f t="shared" ref="CC36" si="295">+CC37+CC39+CC40+CC41+CC42</f>
        <v>113.93169178275947</v>
      </c>
      <c r="CD36" s="20">
        <f t="shared" ref="CD36" si="296">+CD37+CD39+CD40+CD41+CD42</f>
        <v>223.24027100621851</v>
      </c>
      <c r="CE36" s="20">
        <f t="shared" ref="CE36" si="297">+CE37+CE39+CE40+CE41+CE42</f>
        <v>-285.14809702262278</v>
      </c>
      <c r="CF36" s="20">
        <f t="shared" ref="CF36" si="298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99">+CJ37+CJ39+CJ40+CJ41+CJ42</f>
        <v>-550.07882533694749</v>
      </c>
      <c r="CK36" s="20">
        <f t="shared" ref="CK36" si="300">+CK37+CK39+CK40+CK41+CK42</f>
        <v>699.42406291402358</v>
      </c>
      <c r="CL36" s="20">
        <f t="shared" ref="CL36" si="301">+CL37+CL39+CL40+CL41+CL42</f>
        <v>-259.98912460492335</v>
      </c>
      <c r="CM36" s="20">
        <f t="shared" ref="CM36" si="302">+CM37+CM39+CM40+CM41+CM42</f>
        <v>376.17700412832704</v>
      </c>
      <c r="CN36" s="20">
        <f t="shared" ref="CN36" si="303">+CN37+CN39+CN40+CN41+CN42</f>
        <v>35.749466896864959</v>
      </c>
      <c r="CO36" s="20">
        <f t="shared" ref="CO36" si="304">+CO37+CO39+CO40+CO41+CO42</f>
        <v>-53.5593489105391</v>
      </c>
      <c r="CP36" s="20">
        <f t="shared" ref="CP36" si="305">+CP37+CP39+CP40+CP41+CP42</f>
        <v>-38.100119396436469</v>
      </c>
      <c r="CQ36" s="20">
        <f t="shared" ref="CQ36" si="306">+CQ37+CQ39+CQ40+CQ41+CQ42</f>
        <v>115.0933526111758</v>
      </c>
      <c r="CR36" s="20">
        <f t="shared" ref="CR36" si="307">+CR37+CR39+CR40+CR41+CR42</f>
        <v>-837.03709466449982</v>
      </c>
      <c r="CS36" s="20">
        <f t="shared" ref="CS36" si="308">+CS37+CS39+CS40+CS41+CS42</f>
        <v>134.26115471129887</v>
      </c>
      <c r="CT36" s="20">
        <f t="shared" ref="CT36" si="309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310">+CX37+CX39+CX40+CX41+CX42</f>
        <v>-747.7741847990211</v>
      </c>
      <c r="CY36" s="20">
        <f t="shared" ref="CY36" si="311">+CY37+CY39+CY40+CY41+CY42</f>
        <v>229.94892820548623</v>
      </c>
      <c r="CZ36" s="20">
        <f t="shared" ref="CZ36" si="312">+CZ37+CZ39+CZ40+CZ41+CZ42</f>
        <v>1218.3765680697595</v>
      </c>
      <c r="DA36" s="20">
        <f t="shared" ref="DA36" si="313">+DA37+DA39+DA40+DA41+DA42</f>
        <v>-106.67983895314939</v>
      </c>
      <c r="DB36" s="20">
        <f t="shared" ref="DB36" si="314">+DB37+DB39+DB40+DB41+DB42</f>
        <v>690.25196453481612</v>
      </c>
      <c r="DC36" s="20">
        <f t="shared" ref="DC36" si="315">+DC37+DC39+DC40+DC41+DC42</f>
        <v>674.40891192249615</v>
      </c>
      <c r="DD36" s="20">
        <f t="shared" ref="DD36" si="316">+DD37+DD39+DD40+DD41+DD42</f>
        <v>-364.79389263957933</v>
      </c>
      <c r="DE36" s="20">
        <f t="shared" ref="DE36" si="317">+DE37+DE39+DE40+DE41+DE42</f>
        <v>-277.49802724965593</v>
      </c>
      <c r="DF36" s="20">
        <f t="shared" ref="DF36" si="318">+DF37+DF39+DF40+DF41+DF42</f>
        <v>-314.51740420305276</v>
      </c>
      <c r="DG36" s="20">
        <f t="shared" ref="DG36" si="319">+DG37+DG39+DG40+DG41+DG42</f>
        <v>531.83585718027507</v>
      </c>
      <c r="DH36" s="20">
        <f t="shared" ref="DH36" si="320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21">+DL37+DL39+DL40+DL41+DL42</f>
        <v>-46.042432673922235</v>
      </c>
      <c r="DM36" s="20">
        <f t="shared" ref="DM36" si="322">+DM37+DM39+DM40+DM41+DM42</f>
        <v>-2.2942036970726818</v>
      </c>
      <c r="DN36" s="20">
        <f t="shared" ref="DN36" si="323">+DN37+DN39+DN40+DN41+DN42</f>
        <v>-574.54099521420164</v>
      </c>
      <c r="DO36" s="20">
        <f t="shared" ref="DO36" si="324">+DO37+DO39+DO40+DO41+DO42</f>
        <v>332.84661325233213</v>
      </c>
      <c r="DP36" s="20">
        <f t="shared" ref="DP36" si="325">+DP37+DP39+DP40+DP41+DP42</f>
        <v>-27.42344227815552</v>
      </c>
      <c r="DQ36" s="20">
        <f t="shared" ref="DQ36" si="326">+DQ37+DQ39+DQ40+DQ41+DQ42</f>
        <v>-60.855484321101436</v>
      </c>
      <c r="DR36" s="20">
        <f t="shared" ref="DR36" si="327">+DR37+DR39+DR40+DR41+DR42</f>
        <v>180.8963642839762</v>
      </c>
      <c r="DS36" s="20">
        <f t="shared" ref="DS36" si="328">+DS37+DS39+DS40+DS41+DS42</f>
        <v>-414.13628393724935</v>
      </c>
      <c r="DT36" s="20">
        <f t="shared" ref="DT36" si="329">+DT37+DT39+DT40+DT41+DT42</f>
        <v>-208.76612162765085</v>
      </c>
      <c r="DU36" s="20">
        <f t="shared" ref="DU36" si="330">+DU37+DU39+DU40+DU41+DU42</f>
        <v>105.56051699170055</v>
      </c>
      <c r="DV36" s="20">
        <f t="shared" ref="DV36" si="331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32">+DZ37+DZ39+DZ40+DZ41+DZ42</f>
        <v>181.07021390713734</v>
      </c>
      <c r="EA36" s="20">
        <f t="shared" ref="EA36" si="333">+EA37+EA39+EA40+EA41+EA42</f>
        <v>-440.14424324978785</v>
      </c>
      <c r="EB36" s="20">
        <f t="shared" ref="EB36" si="334">+EB37+EB39+EB40+EB41+EB42</f>
        <v>454.34509286649222</v>
      </c>
      <c r="EC36" s="20">
        <f t="shared" ref="EC36" si="335">+EC37+EC39+EC40+EC41+EC42</f>
        <v>-154.6505876789941</v>
      </c>
      <c r="ED36" s="20">
        <f t="shared" ref="ED36" si="336">+ED37+ED39+ED40+ED41+ED42</f>
        <v>-46.512557738757472</v>
      </c>
      <c r="EE36" s="20">
        <f t="shared" ref="EE36" si="337">+EE37+EE39+EE40+EE41+EE42</f>
        <v>-139.92908699875207</v>
      </c>
      <c r="EF36" s="20">
        <f t="shared" ref="EF36" si="338">+EF37+EF39+EF40+EF41+EF42</f>
        <v>-10.063170564110365</v>
      </c>
      <c r="EG36" s="20">
        <f t="shared" ref="EG36" si="339">+EG37+EG39+EG40+EG41+EG42</f>
        <v>-570.22086151592544</v>
      </c>
      <c r="EH36" s="20">
        <f t="shared" ref="EH36" si="340">+EH37+EH39+EH40+EH41+EH42</f>
        <v>-122.38132479763232</v>
      </c>
      <c r="EI36" s="20">
        <f t="shared" ref="EI36" si="341">+EI37+EI39+EI40+EI41+EI42</f>
        <v>62.763770041785051</v>
      </c>
      <c r="EJ36" s="20">
        <f t="shared" ref="EJ36" si="342">+EJ37+EJ39+EJ40+EJ41+EJ42</f>
        <v>-306.59815959476737</v>
      </c>
      <c r="EK36" s="20">
        <f t="shared" si="9"/>
        <v>-929.50625596683687</v>
      </c>
      <c r="EL36" s="574"/>
      <c r="EM36" s="20">
        <f>+EM37+EM39+EM40+EM41+EM42</f>
        <v>-453.35228363646411</v>
      </c>
      <c r="EN36" s="20">
        <f t="shared" ref="EN36" si="343">+EN37+EN39+EN40+EN41+EN42</f>
        <v>372.2250151152673</v>
      </c>
      <c r="EO36" s="20">
        <f t="shared" ref="EO36" si="344">+EO37+EO39+EO40+EO41+EO42</f>
        <v>-534.27338434862986</v>
      </c>
      <c r="EP36" s="20">
        <f t="shared" ref="EP36" si="345">+EP37+EP39+EP40+EP41+EP42</f>
        <v>-234.67823701793327</v>
      </c>
      <c r="EQ36" s="20">
        <f t="shared" ref="EQ36" si="346">+EQ37+EQ39+EQ40+EQ41+EQ42</f>
        <v>181.05434286148738</v>
      </c>
      <c r="ER36" s="20">
        <f t="shared" ref="ER36" si="347">+ER37+ER39+ER40+ER41+ER42</f>
        <v>69.412311628256887</v>
      </c>
      <c r="ES36" s="20">
        <f t="shared" ref="ES36" si="348">+ES37+ES39+ES40+ES41+ES42</f>
        <v>-6.8115626866445744</v>
      </c>
      <c r="ET36" s="20">
        <f t="shared" ref="ET36" si="349">+ET37+ET39+ET40+ET41+ET42</f>
        <v>-104.64929870922967</v>
      </c>
      <c r="EU36" s="20">
        <f t="shared" ref="EU36:EX36" si="350">+EU37+EU39+EU40+EU41+EU42</f>
        <v>258.37471676243734</v>
      </c>
      <c r="EV36" s="20">
        <f t="shared" si="350"/>
        <v>410.58499449505121</v>
      </c>
      <c r="EW36" s="20">
        <f t="shared" si="350"/>
        <v>1002.626740300135</v>
      </c>
      <c r="EX36" s="20">
        <f t="shared" si="350"/>
        <v>410.4474680902407</v>
      </c>
      <c r="EY36" s="20">
        <f t="shared" si="10"/>
        <v>1370.9608228539742</v>
      </c>
      <c r="EZ36" s="574"/>
      <c r="FA36" s="20">
        <f t="shared" ref="FA36:FL36" si="351">+FA37+FA39+FA40+FA41+FA42</f>
        <v>154.69760071474798</v>
      </c>
      <c r="FB36" s="20">
        <f t="shared" si="351"/>
        <v>14.967416141599728</v>
      </c>
      <c r="FC36" s="20">
        <f t="shared" si="351"/>
        <v>-125.77584828335065</v>
      </c>
      <c r="FD36" s="20">
        <f t="shared" si="351"/>
        <v>87.054484284323934</v>
      </c>
      <c r="FE36" s="20">
        <f t="shared" si="351"/>
        <v>-384.39792828724444</v>
      </c>
      <c r="FF36" s="20">
        <f t="shared" si="351"/>
        <v>-406.11717676810741</v>
      </c>
      <c r="FG36" s="20">
        <f t="shared" si="351"/>
        <v>63.611086701196015</v>
      </c>
      <c r="FH36" s="20">
        <f t="shared" si="351"/>
        <v>-304.00640547414588</v>
      </c>
      <c r="FI36" s="20">
        <f t="shared" si="351"/>
        <v>-67.780825038382773</v>
      </c>
      <c r="FJ36" s="20">
        <f t="shared" si="351"/>
        <v>-33.777686387787227</v>
      </c>
      <c r="FK36" s="20">
        <f t="shared" si="351"/>
        <v>261.66395579283983</v>
      </c>
      <c r="FL36" s="20">
        <f t="shared" si="351"/>
        <v>513.21892662730829</v>
      </c>
      <c r="FM36" s="20">
        <f t="shared" si="11"/>
        <v>-226.6423999770027</v>
      </c>
      <c r="FO36" s="20">
        <f>+FO37+FO39+FO40+FO41+FO42</f>
        <v>-356.46925649180241</v>
      </c>
      <c r="FP36" s="20">
        <f t="shared" ref="FP36:FZ36" si="352">+FP37+FP39+FP40+FP41+FP42</f>
        <v>597.45033610912265</v>
      </c>
      <c r="FQ36" s="20">
        <f t="shared" si="352"/>
        <v>-164.12863224418052</v>
      </c>
      <c r="FR36" s="20">
        <f t="shared" si="352"/>
        <v>-54.32188498867086</v>
      </c>
      <c r="FS36" s="20">
        <f t="shared" si="352"/>
        <v>313.52612251525903</v>
      </c>
      <c r="FT36" s="20">
        <f t="shared" si="352"/>
        <v>-405.14341738440368</v>
      </c>
      <c r="FU36" s="20">
        <f t="shared" si="352"/>
        <v>245.9701703162732</v>
      </c>
      <c r="FV36" s="20">
        <f t="shared" si="352"/>
        <v>174.19497978482485</v>
      </c>
      <c r="FW36" s="20">
        <f t="shared" si="352"/>
        <v>73.816909059296918</v>
      </c>
      <c r="FX36" s="20">
        <f t="shared" si="352"/>
        <v>-0.48527109921988654</v>
      </c>
      <c r="FY36" s="20">
        <f t="shared" si="352"/>
        <v>396.58343856297415</v>
      </c>
      <c r="FZ36" s="20">
        <f t="shared" si="352"/>
        <v>281.17791075304319</v>
      </c>
      <c r="GA36" s="20">
        <f>+SUM(FO36:FZ36)</f>
        <v>1102.1714048925166</v>
      </c>
      <c r="GC36" s="20">
        <f t="shared" ref="GC36" si="353">+GC37+GC39+GC40+GC41+GC42</f>
        <v>-393.61888726704319</v>
      </c>
      <c r="GD36" s="20">
        <f>+SUM(GC36:GC36)</f>
        <v>-393.61888726704319</v>
      </c>
    </row>
    <row r="37" spans="2:186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432.4835158042282</v>
      </c>
      <c r="EA37" s="15">
        <v>-253.29252031334204</v>
      </c>
      <c r="EB37" s="15">
        <v>568.55867378352764</v>
      </c>
      <c r="EC37" s="15">
        <v>-32.127540052471502</v>
      </c>
      <c r="ED37" s="15">
        <v>17.247733911239706</v>
      </c>
      <c r="EE37" s="15">
        <v>-49.00553956544141</v>
      </c>
      <c r="EF37" s="15">
        <v>101.85665172371131</v>
      </c>
      <c r="EG37" s="15">
        <v>-377.5583618059253</v>
      </c>
      <c r="EH37" s="15">
        <v>15.51205407236921</v>
      </c>
      <c r="EI37" s="15">
        <v>1.858095825929496</v>
      </c>
      <c r="EJ37" s="15">
        <v>-193.64670160004601</v>
      </c>
      <c r="EK37" s="15">
        <f t="shared" si="9"/>
        <v>462.02237031316275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261.48759914012436</v>
      </c>
      <c r="ES37" s="15">
        <v>94.699323201486308</v>
      </c>
      <c r="ET37" s="15">
        <v>-75.878204649229914</v>
      </c>
      <c r="EU37" s="15">
        <v>197.57465951002467</v>
      </c>
      <c r="EV37" s="15">
        <v>372.9035131574642</v>
      </c>
      <c r="EW37" s="15">
        <v>765.54162667013327</v>
      </c>
      <c r="EX37" s="15">
        <v>305.37004202024127</v>
      </c>
      <c r="EY37" s="15">
        <f t="shared" si="10"/>
        <v>1362.6145508039731</v>
      </c>
      <c r="EZ37" s="16"/>
      <c r="FA37" s="15">
        <v>289.7718099047492</v>
      </c>
      <c r="FB37" s="15">
        <v>20.475438721597513</v>
      </c>
      <c r="FC37" s="15">
        <v>178.07134183605027</v>
      </c>
      <c r="FD37" s="15">
        <v>52.851177698837745</v>
      </c>
      <c r="FE37" s="15">
        <v>-238.1649672211577</v>
      </c>
      <c r="FF37" s="15">
        <v>-167.12485559994704</v>
      </c>
      <c r="FG37" s="15">
        <v>179.23415741191661</v>
      </c>
      <c r="FH37" s="15">
        <v>-247.43846445290092</v>
      </c>
      <c r="FI37" s="15">
        <v>132.58649670149185</v>
      </c>
      <c r="FJ37" s="15">
        <v>-24.728276375698897</v>
      </c>
      <c r="FK37" s="15">
        <v>295.63488528741374</v>
      </c>
      <c r="FL37" s="15">
        <v>550.02116247730521</v>
      </c>
      <c r="FM37" s="15">
        <f t="shared" si="11"/>
        <v>1021.1899063896576</v>
      </c>
      <c r="FO37" s="15">
        <v>-376.09086824180002</v>
      </c>
      <c r="FP37" s="15">
        <v>610.24321126796337</v>
      </c>
      <c r="FQ37" s="15">
        <v>-227.04733634417977</v>
      </c>
      <c r="FR37" s="15">
        <v>-12.658748584174276</v>
      </c>
      <c r="FS37" s="15">
        <v>164.0175177513878</v>
      </c>
      <c r="FT37" s="15">
        <v>-361.47349096772763</v>
      </c>
      <c r="FU37" s="15">
        <v>283.38544075346829</v>
      </c>
      <c r="FV37" s="15">
        <v>305.26568372225006</v>
      </c>
      <c r="FW37" s="15">
        <v>192.45728940929496</v>
      </c>
      <c r="FX37" s="15">
        <v>66.067011151086604</v>
      </c>
      <c r="FY37" s="15">
        <v>375.63037212524563</v>
      </c>
      <c r="FZ37" s="15">
        <v>325.00396511304348</v>
      </c>
      <c r="GA37" s="15">
        <f>+SUM(FO37:FZ37)</f>
        <v>1344.8000471558585</v>
      </c>
      <c r="GC37" s="15">
        <v>-363.30309576704468</v>
      </c>
      <c r="GD37" s="15">
        <f>+SUM(GC37:GC37)</f>
        <v>-363.30309576704468</v>
      </c>
    </row>
    <row r="38" spans="2:186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204.69402677413655</v>
      </c>
      <c r="EA38" s="15">
        <v>-215.5171149297928</v>
      </c>
      <c r="EB38" s="15">
        <v>245.85228620649673</v>
      </c>
      <c r="EC38" s="15">
        <v>-184.28372253900062</v>
      </c>
      <c r="ED38" s="15">
        <v>41.44826176124343</v>
      </c>
      <c r="EE38" s="15">
        <v>-372.9490076857511</v>
      </c>
      <c r="EF38" s="15">
        <v>-101.48601966711169</v>
      </c>
      <c r="EG38" s="15">
        <v>-195.30110825593181</v>
      </c>
      <c r="EH38" s="15">
        <v>25.649182352377409</v>
      </c>
      <c r="EI38" s="15">
        <v>37.299845293776229</v>
      </c>
      <c r="EJ38" s="15">
        <v>259.60946350523795</v>
      </c>
      <c r="EK38" s="15">
        <f t="shared" si="9"/>
        <v>-42.534557247844987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-119.28879026173922</v>
      </c>
      <c r="ES38" s="15">
        <v>216.66516005335063</v>
      </c>
      <c r="ET38" s="15">
        <v>-1.3472743132166443</v>
      </c>
      <c r="EU38" s="15">
        <v>28.436026746414768</v>
      </c>
      <c r="EV38" s="15">
        <v>-87.441277234939889</v>
      </c>
      <c r="EW38" s="15">
        <v>334.27239892013745</v>
      </c>
      <c r="EX38" s="15">
        <v>-445.05881042975761</v>
      </c>
      <c r="EY38" s="15">
        <f t="shared" si="10"/>
        <v>-775.11892548888295</v>
      </c>
      <c r="EZ38" s="16"/>
      <c r="FA38" s="15">
        <v>234.35077651475603</v>
      </c>
      <c r="FB38" s="15">
        <v>193.44226610159285</v>
      </c>
      <c r="FC38" s="15">
        <v>14.905246946650323</v>
      </c>
      <c r="FD38" s="15">
        <v>25.213760841261319</v>
      </c>
      <c r="FE38" s="15">
        <v>-224.72101365724495</v>
      </c>
      <c r="FF38" s="15">
        <v>-284.61243225811978</v>
      </c>
      <c r="FG38" s="15">
        <v>-43.764950618786088</v>
      </c>
      <c r="FH38" s="15">
        <v>41.224990525842713</v>
      </c>
      <c r="FI38" s="15">
        <v>-47.936387338369173</v>
      </c>
      <c r="FJ38" s="15">
        <v>-488.47015593779599</v>
      </c>
      <c r="FK38" s="15">
        <v>392.30385476284198</v>
      </c>
      <c r="FL38" s="15">
        <v>44.633910087310824</v>
      </c>
      <c r="FM38" s="15">
        <f t="shared" si="11"/>
        <v>-143.43013403006</v>
      </c>
      <c r="FO38" s="15">
        <v>-251.373843391793</v>
      </c>
      <c r="FP38" s="15">
        <v>440.89661630909404</v>
      </c>
      <c r="FQ38" s="15">
        <v>-331.21952274417015</v>
      </c>
      <c r="FR38" s="15">
        <v>-16.618826358666638</v>
      </c>
      <c r="FS38" s="15">
        <v>214.68483810526544</v>
      </c>
      <c r="FT38" s="15">
        <v>-515.39591709441049</v>
      </c>
      <c r="FU38" s="15">
        <v>245.41364711626204</v>
      </c>
      <c r="FV38" s="15">
        <v>-91.40152464516666</v>
      </c>
      <c r="FW38" s="15">
        <v>19.626732799293904</v>
      </c>
      <c r="FX38" s="15">
        <v>71.122993930794564</v>
      </c>
      <c r="FY38" s="15">
        <v>282.54514296295747</v>
      </c>
      <c r="FZ38" s="15">
        <v>-138.30920200695027</v>
      </c>
      <c r="GA38" s="15">
        <f>+SUM(FO38:FZ38)</f>
        <v>-70.02886501748975</v>
      </c>
      <c r="GC38" s="15">
        <v>-229.34969248515426</v>
      </c>
      <c r="GD38" s="15">
        <f>+SUM(GC38:GC38)</f>
        <v>-229.34969248515426</v>
      </c>
    </row>
    <row r="39" spans="2:186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>
        <v>-23.111364530000003</v>
      </c>
      <c r="FG39" s="15">
        <v>-22.85714286000001</v>
      </c>
      <c r="FH39" s="15">
        <v>-47.857142859999954</v>
      </c>
      <c r="FI39" s="15">
        <v>-52.35714286000001</v>
      </c>
      <c r="FJ39" s="15">
        <v>-24.35714286000001</v>
      </c>
      <c r="FK39" s="15">
        <v>-71.448796889999983</v>
      </c>
      <c r="FL39" s="15">
        <v>-64.357142840000023</v>
      </c>
      <c r="FM39" s="15">
        <f t="shared" si="11"/>
        <v>-722.81632303000015</v>
      </c>
      <c r="FO39" s="15">
        <v>0</v>
      </c>
      <c r="FP39" s="15">
        <v>-12.424999999999983</v>
      </c>
      <c r="FQ39" s="15">
        <v>0</v>
      </c>
      <c r="FR39" s="15">
        <v>-32.724182490000018</v>
      </c>
      <c r="FS39" s="15">
        <v>0</v>
      </c>
      <c r="FT39" s="15">
        <v>-2</v>
      </c>
      <c r="FU39" s="15">
        <v>0</v>
      </c>
      <c r="FV39" s="15">
        <v>0</v>
      </c>
      <c r="FW39" s="15">
        <v>0</v>
      </c>
      <c r="FX39" s="15">
        <v>29</v>
      </c>
      <c r="FY39" s="15">
        <v>-10</v>
      </c>
      <c r="FZ39" s="15">
        <v>-15</v>
      </c>
      <c r="GA39" s="15">
        <f>+SUM(FO39:FZ39)</f>
        <v>-43.149182490000001</v>
      </c>
      <c r="GC39" s="15">
        <v>0</v>
      </c>
      <c r="GD39" s="15">
        <f>+SUM(GC39:GC39)</f>
        <v>0</v>
      </c>
    </row>
    <row r="40" spans="2:186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>
        <v>-38.362010638160427</v>
      </c>
      <c r="FG40" s="15">
        <v>-66.858908850720582</v>
      </c>
      <c r="FH40" s="15">
        <v>-21.036586161244969</v>
      </c>
      <c r="FI40" s="15">
        <v>-29.065026879874694</v>
      </c>
      <c r="FJ40" s="15">
        <v>-1.2497811520882465</v>
      </c>
      <c r="FK40" s="15">
        <v>23.231652395426238</v>
      </c>
      <c r="FL40" s="15">
        <v>45.607570990002671</v>
      </c>
      <c r="FM40" s="15">
        <f t="shared" si="11"/>
        <v>-374.73203033666044</v>
      </c>
      <c r="FO40" s="15">
        <v>41.660841749997758</v>
      </c>
      <c r="FP40" s="15">
        <v>-0.18134415884065902</v>
      </c>
      <c r="FQ40" s="15">
        <v>17.527401099999395</v>
      </c>
      <c r="FR40" s="15">
        <v>-8.6816759144966227</v>
      </c>
      <c r="FS40" s="15">
        <v>-25.999884236128935</v>
      </c>
      <c r="FT40" s="15">
        <v>-48.489799416676021</v>
      </c>
      <c r="FU40" s="15">
        <v>-53.380276437195107</v>
      </c>
      <c r="FV40" s="15">
        <v>-141.27168693742505</v>
      </c>
      <c r="FW40" s="15">
        <v>-18.223357349998196</v>
      </c>
      <c r="FX40" s="15">
        <v>-4.8556582503063055</v>
      </c>
      <c r="FY40" s="15">
        <v>49.586230437728602</v>
      </c>
      <c r="FZ40" s="15">
        <v>23.786089639999489</v>
      </c>
      <c r="GA40" s="15">
        <f>+SUM(FO40:FZ40)</f>
        <v>-168.52311977334165</v>
      </c>
      <c r="GC40" s="15">
        <v>2.6941655000017022</v>
      </c>
      <c r="GD40" s="15">
        <f>+SUM(GC40:GC40)</f>
        <v>2.6941655000017022</v>
      </c>
    </row>
    <row r="41" spans="2:186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>
        <v>-177.51894599999994</v>
      </c>
      <c r="FG41" s="15">
        <v>-25.907019000000005</v>
      </c>
      <c r="FH41" s="15">
        <v>12.325787999999921</v>
      </c>
      <c r="FI41" s="15">
        <v>-118.94515199999992</v>
      </c>
      <c r="FJ41" s="15">
        <v>16.557513999999927</v>
      </c>
      <c r="FK41" s="15">
        <v>14.246214999999857</v>
      </c>
      <c r="FL41" s="15">
        <v>-18.052663999999638</v>
      </c>
      <c r="FM41" s="15">
        <f t="shared" si="11"/>
        <v>-150.28395299999983</v>
      </c>
      <c r="FO41" s="15">
        <v>-22.039230000000131</v>
      </c>
      <c r="FP41" s="15">
        <v>-0.18653100000001288</v>
      </c>
      <c r="FQ41" s="15">
        <v>45.391302999999859</v>
      </c>
      <c r="FR41" s="15">
        <v>-0.25727799999994616</v>
      </c>
      <c r="FS41" s="15">
        <v>175.50848900000017</v>
      </c>
      <c r="FT41" s="15">
        <v>6.8198729999999514</v>
      </c>
      <c r="FU41" s="15">
        <v>15.965006000000017</v>
      </c>
      <c r="FV41" s="15">
        <v>10.200982999999834</v>
      </c>
      <c r="FW41" s="15">
        <v>-100.41702299999984</v>
      </c>
      <c r="FX41" s="15">
        <v>-90.696624000000185</v>
      </c>
      <c r="FY41" s="15">
        <v>-18.63316400000005</v>
      </c>
      <c r="FZ41" s="15">
        <v>-52.612143999999773</v>
      </c>
      <c r="GA41" s="15">
        <f>+SUM(FO41:FZ41)</f>
        <v>-30.956340000000125</v>
      </c>
      <c r="GC41" s="15">
        <v>-33.009957000000185</v>
      </c>
      <c r="GD41" s="15">
        <f>+SUM(GC41:GC41)</f>
        <v>-33.009957000000185</v>
      </c>
    </row>
    <row r="42" spans="2:186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/>
      <c r="GA42" s="522">
        <f>+SUM(FO42:FZ42)</f>
        <v>0</v>
      </c>
      <c r="GC42" s="522"/>
      <c r="GD42" s="522">
        <f>+SUM(GC42:GC42)</f>
        <v>0</v>
      </c>
    </row>
    <row r="43" spans="2:186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>
        <v>88.069492649999916</v>
      </c>
      <c r="FG43" s="24">
        <v>179.82881184000018</v>
      </c>
      <c r="FH43" s="24">
        <v>-480.85320789000025</v>
      </c>
      <c r="FI43" s="24">
        <v>-96.123576259999709</v>
      </c>
      <c r="FJ43" s="24">
        <v>48.50526391999972</v>
      </c>
      <c r="FK43" s="24">
        <v>370.31021168000041</v>
      </c>
      <c r="FL43" s="24">
        <v>564.96993152999971</v>
      </c>
      <c r="FM43" s="24">
        <f t="shared" si="11"/>
        <v>-841.78929401000028</v>
      </c>
      <c r="FO43" s="24">
        <v>-152.89270156999964</v>
      </c>
      <c r="FP43" s="24">
        <v>-98.388901879998684</v>
      </c>
      <c r="FQ43" s="24">
        <v>-62.705857520002041</v>
      </c>
      <c r="FR43" s="24">
        <v>-88.663843059999863</v>
      </c>
      <c r="FS43" s="24">
        <v>-222.26192283999978</v>
      </c>
      <c r="FT43" s="24">
        <v>227.02579277000007</v>
      </c>
      <c r="FU43" s="24">
        <v>-117.21200749999991</v>
      </c>
      <c r="FV43" s="24">
        <v>306.25976698999989</v>
      </c>
      <c r="FW43" s="24">
        <v>92.403322150000008</v>
      </c>
      <c r="FX43" s="24">
        <v>-945.32526088000009</v>
      </c>
      <c r="FY43" s="24">
        <v>12.779027550000023</v>
      </c>
      <c r="FZ43" s="24">
        <v>331.75116787999968</v>
      </c>
      <c r="GA43" s="24">
        <f>+SUM(FO43:FZ43)</f>
        <v>-717.23141791000035</v>
      </c>
      <c r="GC43" s="24">
        <v>-1786.7172381299997</v>
      </c>
      <c r="GD43" s="24">
        <f>+SUM(GC43:GC43)</f>
        <v>-1786.7172381299997</v>
      </c>
    </row>
    <row r="44" spans="2:186" x14ac:dyDescent="0.25">
      <c r="B44" s="114" t="s">
        <v>741</v>
      </c>
    </row>
    <row r="45" spans="2:186" x14ac:dyDescent="0.25">
      <c r="B45" s="114" t="s">
        <v>742</v>
      </c>
    </row>
    <row r="46" spans="2:186" x14ac:dyDescent="0.25">
      <c r="B46" s="114" t="s">
        <v>743</v>
      </c>
    </row>
    <row r="47" spans="2:186" x14ac:dyDescent="0.25">
      <c r="B47" s="114" t="s">
        <v>730</v>
      </c>
    </row>
    <row r="48" spans="2:186" x14ac:dyDescent="0.25">
      <c r="B48" s="114" t="s">
        <v>744</v>
      </c>
    </row>
  </sheetData>
  <mergeCells count="14">
    <mergeCell ref="FO5:GA5"/>
    <mergeCell ref="GC5:GD5"/>
    <mergeCell ref="C5:O5"/>
    <mergeCell ref="Q5:AC5"/>
    <mergeCell ref="AE5:AQ5"/>
    <mergeCell ref="AS5:BE5"/>
    <mergeCell ref="EM5:EY5"/>
    <mergeCell ref="FA5:FM5"/>
    <mergeCell ref="BG5:BS5"/>
    <mergeCell ref="DY5:EK5"/>
    <mergeCell ref="BU5:CG5"/>
    <mergeCell ref="CI5:CU5"/>
    <mergeCell ref="CW5:DI5"/>
    <mergeCell ref="DK5:DW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  <ignoredError sqref="GC2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IR54"/>
  <sheetViews>
    <sheetView zoomScaleNormal="100" workbookViewId="0">
      <pane xSplit="2" ySplit="6" topLeftCell="GB25" activePane="bottomRight" state="frozen"/>
      <selection activeCell="D4" sqref="D4:M4"/>
      <selection pane="topRight" activeCell="D4" sqref="D4:M4"/>
      <selection pane="bottomLeft" activeCell="D4" sqref="D4:M4"/>
      <selection pane="bottomRight" activeCell="GC40" sqref="GC4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5" width="10.140625" style="9" customWidth="1"/>
    <col min="186" max="186" width="11.7109375" style="9" customWidth="1"/>
    <col min="187" max="16384" width="11.42578125" style="9"/>
  </cols>
  <sheetData>
    <row r="2" spans="2:186" ht="53.25" customHeight="1" x14ac:dyDescent="0.25">
      <c r="B2" s="686"/>
    </row>
    <row r="3" spans="2:186" ht="15.75" x14ac:dyDescent="0.25">
      <c r="B3" s="686" t="s">
        <v>705</v>
      </c>
    </row>
    <row r="4" spans="2:18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</row>
    <row r="5" spans="2:186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5"/>
    </row>
    <row r="6" spans="2:18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24</v>
      </c>
    </row>
    <row r="7" spans="2:186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1464.6367284251014</v>
      </c>
      <c r="EY7" s="542">
        <f t="shared" ref="EY7:EY44" si="10">+SUM(EM7:EX7)</f>
        <v>6315.81665335855</v>
      </c>
      <c r="EZ7" s="573"/>
      <c r="FA7" s="542">
        <v>122.23899413005643</v>
      </c>
      <c r="FB7" s="542">
        <v>-148.87488013270422</v>
      </c>
      <c r="FC7" s="542">
        <v>-37.18943390522054</v>
      </c>
      <c r="FD7" s="542">
        <v>-455.83839654331837</v>
      </c>
      <c r="FE7" s="542">
        <v>155.86372142526147</v>
      </c>
      <c r="FF7" s="542">
        <v>172.00550197759867</v>
      </c>
      <c r="FG7" s="542">
        <v>209.60062467058242</v>
      </c>
      <c r="FH7" s="542">
        <v>388.09846428839728</v>
      </c>
      <c r="FI7" s="542">
        <v>254.30299118051812</v>
      </c>
      <c r="FJ7" s="542">
        <v>252.81467264801086</v>
      </c>
      <c r="FK7" s="542">
        <v>937.1947452733084</v>
      </c>
      <c r="FL7" s="542">
        <v>1547.7459356059142</v>
      </c>
      <c r="FM7" s="542">
        <f t="shared" ref="FM7:FM44" si="11">+SUM(FA7:FL7)</f>
        <v>3397.9629406184049</v>
      </c>
      <c r="FO7" s="542">
        <v>49.18704896414647</v>
      </c>
      <c r="FP7" s="542">
        <v>770.23646857389872</v>
      </c>
      <c r="FQ7" s="542">
        <v>-37.08520330915826</v>
      </c>
      <c r="FR7" s="542">
        <v>9.7128650472400295</v>
      </c>
      <c r="FS7" s="542">
        <v>511.6346973151019</v>
      </c>
      <c r="FT7" s="542">
        <v>226.65323665710366</v>
      </c>
      <c r="FU7" s="542">
        <v>377.522461447571</v>
      </c>
      <c r="FV7" s="542">
        <v>307.42623771311628</v>
      </c>
      <c r="FW7" s="542">
        <v>581.39778673809792</v>
      </c>
      <c r="FX7" s="542">
        <v>368.54691018811172</v>
      </c>
      <c r="FY7" s="542">
        <v>1177.2145803001572</v>
      </c>
      <c r="FZ7" s="542">
        <v>240.6863417306281</v>
      </c>
      <c r="GA7" s="542">
        <f>+SUM(FO7:FZ7)</f>
        <v>4583.1334313660154</v>
      </c>
      <c r="GC7" s="542">
        <v>-334.06905383068761</v>
      </c>
      <c r="GD7" s="542">
        <f>+SUM(GC7:GC7)</f>
        <v>-334.06905383068761</v>
      </c>
    </row>
    <row r="8" spans="2:186" ht="15.75" x14ac:dyDescent="0.25">
      <c r="B8" s="688" t="s">
        <v>94</v>
      </c>
      <c r="C8" s="521">
        <f>+C9+C10</f>
        <v>118.14254086919746</v>
      </c>
      <c r="D8" s="521">
        <f t="shared" ref="D8:N8" si="12">+D9+D10</f>
        <v>338.93253786623791</v>
      </c>
      <c r="E8" s="521">
        <f t="shared" si="12"/>
        <v>132.92428274599212</v>
      </c>
      <c r="F8" s="521">
        <f t="shared" si="12"/>
        <v>156.73580137119532</v>
      </c>
      <c r="G8" s="521">
        <f t="shared" si="12"/>
        <v>181.06233056338306</v>
      </c>
      <c r="H8" s="521">
        <f t="shared" si="12"/>
        <v>121.21535298219709</v>
      </c>
      <c r="I8" s="521">
        <f t="shared" si="12"/>
        <v>123.59956792069266</v>
      </c>
      <c r="J8" s="521">
        <f t="shared" si="12"/>
        <v>286.66358636764767</v>
      </c>
      <c r="K8" s="521">
        <f t="shared" si="12"/>
        <v>261.10680278477253</v>
      </c>
      <c r="L8" s="521">
        <f t="shared" si="12"/>
        <v>412.34604096659797</v>
      </c>
      <c r="M8" s="521">
        <f t="shared" si="12"/>
        <v>150.88705737891331</v>
      </c>
      <c r="N8" s="521">
        <f t="shared" si="12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3">+R9+R10</f>
        <v>627.35258965656453</v>
      </c>
      <c r="S8" s="521">
        <f t="shared" si="13"/>
        <v>386.4954374132202</v>
      </c>
      <c r="T8" s="521">
        <f t="shared" si="13"/>
        <v>392.76362656587355</v>
      </c>
      <c r="U8" s="521">
        <f t="shared" si="13"/>
        <v>428.78454975374132</v>
      </c>
      <c r="V8" s="521">
        <f t="shared" si="13"/>
        <v>705.51399910507291</v>
      </c>
      <c r="W8" s="521">
        <f t="shared" si="13"/>
        <v>432.91584589527594</v>
      </c>
      <c r="X8" s="521">
        <f t="shared" si="13"/>
        <v>296.21777661842566</v>
      </c>
      <c r="Y8" s="521">
        <f t="shared" si="13"/>
        <v>664.9180316035737</v>
      </c>
      <c r="Z8" s="521">
        <f t="shared" si="13"/>
        <v>286.84778489209071</v>
      </c>
      <c r="AA8" s="521">
        <f t="shared" si="13"/>
        <v>252.18128403829337</v>
      </c>
      <c r="AB8" s="521">
        <f t="shared" si="13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4">+AG9+AG10</f>
        <v>1034.7923122973718</v>
      </c>
      <c r="AH8" s="521">
        <f t="shared" si="14"/>
        <v>657.68651347309651</v>
      </c>
      <c r="AI8" s="521">
        <f t="shared" si="14"/>
        <v>226.13000665482099</v>
      </c>
      <c r="AJ8" s="521">
        <f t="shared" si="14"/>
        <v>577.88428859515147</v>
      </c>
      <c r="AK8" s="521">
        <f t="shared" si="14"/>
        <v>233.09603892873372</v>
      </c>
      <c r="AL8" s="521">
        <f t="shared" si="14"/>
        <v>295.93066351183586</v>
      </c>
      <c r="AM8" s="521">
        <f t="shared" si="14"/>
        <v>388.62857694372224</v>
      </c>
      <c r="AN8" s="521">
        <f t="shared" si="14"/>
        <v>257.22860897009502</v>
      </c>
      <c r="AO8" s="521">
        <f t="shared" si="14"/>
        <v>505.04095898444575</v>
      </c>
      <c r="AP8" s="521">
        <f t="shared" si="14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5">+AU9+AU10</f>
        <v>533.45502160670094</v>
      </c>
      <c r="AV8" s="521">
        <f t="shared" si="15"/>
        <v>1443.0296731004173</v>
      </c>
      <c r="AW8" s="521">
        <f t="shared" si="15"/>
        <v>954.93907032723519</v>
      </c>
      <c r="AX8" s="521">
        <f t="shared" si="15"/>
        <v>1832.4383524420823</v>
      </c>
      <c r="AY8" s="521">
        <f t="shared" si="15"/>
        <v>374.30081249183172</v>
      </c>
      <c r="AZ8" s="521">
        <f t="shared" si="15"/>
        <v>879.86102586119057</v>
      </c>
      <c r="BA8" s="521">
        <f t="shared" si="15"/>
        <v>1381.1399772005816</v>
      </c>
      <c r="BB8" s="521">
        <f t="shared" si="15"/>
        <v>787.55145819836082</v>
      </c>
      <c r="BC8" s="521">
        <f t="shared" si="15"/>
        <v>793.5317420321752</v>
      </c>
      <c r="BD8" s="521">
        <f t="shared" si="15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6">+BH9+BH10</f>
        <v>790.20977001746382</v>
      </c>
      <c r="BI8" s="521">
        <f t="shared" si="16"/>
        <v>1007.9928382714094</v>
      </c>
      <c r="BJ8" s="521">
        <f t="shared" si="16"/>
        <v>376.1666626623819</v>
      </c>
      <c r="BK8" s="521">
        <f t="shared" si="16"/>
        <v>2666.3371032100204</v>
      </c>
      <c r="BL8" s="521">
        <f t="shared" si="16"/>
        <v>475.07771318454087</v>
      </c>
      <c r="BM8" s="521">
        <f t="shared" si="16"/>
        <v>231.62868243594448</v>
      </c>
      <c r="BN8" s="521">
        <f t="shared" si="16"/>
        <v>341.41369418522299</v>
      </c>
      <c r="BO8" s="521">
        <f t="shared" si="16"/>
        <v>650.78374085400844</v>
      </c>
      <c r="BP8" s="521">
        <f t="shared" si="16"/>
        <v>299.2380451677011</v>
      </c>
      <c r="BQ8" s="521">
        <f t="shared" si="16"/>
        <v>235.1460637270269</v>
      </c>
      <c r="BR8" s="521">
        <f t="shared" si="16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7">+BV9+BV10</f>
        <v>186.14127509703607</v>
      </c>
      <c r="BW8" s="521">
        <f t="shared" si="17"/>
        <v>913.66114736103532</v>
      </c>
      <c r="BX8" s="521">
        <f t="shared" si="17"/>
        <v>189.02467132039388</v>
      </c>
      <c r="BY8" s="521">
        <f t="shared" si="17"/>
        <v>559.4267382139999</v>
      </c>
      <c r="BZ8" s="521">
        <f t="shared" si="17"/>
        <v>424.33175112600003</v>
      </c>
      <c r="CA8" s="521">
        <f t="shared" si="17"/>
        <v>299.59329552499997</v>
      </c>
      <c r="CB8" s="521">
        <f t="shared" si="17"/>
        <v>233.28203893</v>
      </c>
      <c r="CC8" s="521">
        <f t="shared" si="17"/>
        <v>694.23077881353743</v>
      </c>
      <c r="CD8" s="521">
        <f t="shared" si="17"/>
        <v>468.89053693400001</v>
      </c>
      <c r="CE8" s="521">
        <f t="shared" si="17"/>
        <v>416.68757012200001</v>
      </c>
      <c r="CF8" s="521">
        <f t="shared" si="17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8">+CJ9+CJ10</f>
        <v>188.11171728899998</v>
      </c>
      <c r="CK8" s="521">
        <f t="shared" si="18"/>
        <v>462.68415853099998</v>
      </c>
      <c r="CL8" s="521">
        <f t="shared" si="18"/>
        <v>231.09586520899998</v>
      </c>
      <c r="CM8" s="521">
        <f t="shared" si="18"/>
        <v>580.68928816099992</v>
      </c>
      <c r="CN8" s="521">
        <f t="shared" si="18"/>
        <v>1443.9078535606534</v>
      </c>
      <c r="CO8" s="521">
        <f t="shared" si="18"/>
        <v>321.32332685</v>
      </c>
      <c r="CP8" s="521">
        <f t="shared" si="18"/>
        <v>329.40676524000003</v>
      </c>
      <c r="CQ8" s="521">
        <f t="shared" si="18"/>
        <v>686.090100366</v>
      </c>
      <c r="CR8" s="521">
        <f t="shared" si="18"/>
        <v>717.78224699600014</v>
      </c>
      <c r="CS8" s="521">
        <f t="shared" si="18"/>
        <v>251.56273549299999</v>
      </c>
      <c r="CT8" s="521">
        <f t="shared" si="18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9">+CX9+CX10</f>
        <v>118.66938755500001</v>
      </c>
      <c r="CY8" s="521">
        <f t="shared" si="19"/>
        <v>830.18359988299994</v>
      </c>
      <c r="CZ8" s="521">
        <f t="shared" si="19"/>
        <v>1022.4016828129999</v>
      </c>
      <c r="DA8" s="521">
        <f t="shared" si="19"/>
        <v>532.93223840999997</v>
      </c>
      <c r="DB8" s="521">
        <f t="shared" si="19"/>
        <v>746.90607556099997</v>
      </c>
      <c r="DC8" s="521">
        <f t="shared" si="19"/>
        <v>153.81246988599997</v>
      </c>
      <c r="DD8" s="521">
        <f t="shared" si="19"/>
        <v>163.45689211199999</v>
      </c>
      <c r="DE8" s="521">
        <f t="shared" si="19"/>
        <v>278.46091897999997</v>
      </c>
      <c r="DF8" s="521">
        <f t="shared" si="19"/>
        <v>386.51934008400008</v>
      </c>
      <c r="DG8" s="521">
        <f t="shared" si="19"/>
        <v>334.750214363</v>
      </c>
      <c r="DH8" s="521">
        <f t="shared" si="19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0">+DL9+DL10</f>
        <v>143.451819339</v>
      </c>
      <c r="DM8" s="521">
        <f t="shared" si="20"/>
        <v>343.63526878700003</v>
      </c>
      <c r="DN8" s="521">
        <f t="shared" si="20"/>
        <v>150.54183199100001</v>
      </c>
      <c r="DO8" s="521">
        <f t="shared" si="20"/>
        <v>210.80255426799999</v>
      </c>
      <c r="DP8" s="521">
        <f t="shared" si="20"/>
        <v>261.41096935999997</v>
      </c>
      <c r="DQ8" s="521">
        <f t="shared" si="20"/>
        <v>159.81152897499999</v>
      </c>
      <c r="DR8" s="521">
        <f t="shared" si="20"/>
        <v>167.376881064</v>
      </c>
      <c r="DS8" s="521">
        <f t="shared" si="20"/>
        <v>238.67213048999997</v>
      </c>
      <c r="DT8" s="521">
        <f t="shared" si="20"/>
        <v>820.23666694099995</v>
      </c>
      <c r="DU8" s="521">
        <f t="shared" si="20"/>
        <v>415.15716053800003</v>
      </c>
      <c r="DV8" s="521">
        <f t="shared" si="20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1">+DZ9+DZ10</f>
        <v>141.40865967400001</v>
      </c>
      <c r="EA8" s="521">
        <f t="shared" si="21"/>
        <v>456.5215968</v>
      </c>
      <c r="EB8" s="521">
        <f t="shared" si="21"/>
        <v>681.59250095200014</v>
      </c>
      <c r="EC8" s="521">
        <f t="shared" si="21"/>
        <v>325.02702837700002</v>
      </c>
      <c r="ED8" s="521">
        <f t="shared" si="21"/>
        <v>255.54372057900002</v>
      </c>
      <c r="EE8" s="521">
        <f t="shared" si="21"/>
        <v>251.11359563600001</v>
      </c>
      <c r="EF8" s="521">
        <f t="shared" si="21"/>
        <v>192.37513718299999</v>
      </c>
      <c r="EG8" s="521">
        <f t="shared" si="21"/>
        <v>227.22597858199998</v>
      </c>
      <c r="EH8" s="521">
        <f t="shared" si="21"/>
        <v>788.38326543500011</v>
      </c>
      <c r="EI8" s="521">
        <f t="shared" si="21"/>
        <v>421.86618703200003</v>
      </c>
      <c r="EJ8" s="521">
        <f t="shared" si="21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2">+EN9+EN10</f>
        <v>794.51704290500004</v>
      </c>
      <c r="EO8" s="521">
        <f t="shared" si="22"/>
        <v>418.74879229700002</v>
      </c>
      <c r="EP8" s="521">
        <f t="shared" si="22"/>
        <v>216.09614685100001</v>
      </c>
      <c r="EQ8" s="521">
        <f t="shared" si="22"/>
        <v>801.2801739091251</v>
      </c>
      <c r="ER8" s="521">
        <f t="shared" si="22"/>
        <v>222.444305832</v>
      </c>
      <c r="ES8" s="521">
        <f t="shared" si="22"/>
        <v>204.80349228999998</v>
      </c>
      <c r="ET8" s="521">
        <f t="shared" si="22"/>
        <v>351.50096689500003</v>
      </c>
      <c r="EU8" s="521">
        <f t="shared" si="22"/>
        <v>396.934219633</v>
      </c>
      <c r="EV8" s="521">
        <f t="shared" ref="EV8:EX8" si="23">+EV9+EV10</f>
        <v>490.68146796100001</v>
      </c>
      <c r="EW8" s="521">
        <f t="shared" si="23"/>
        <v>444.43098610699985</v>
      </c>
      <c r="EX8" s="521">
        <f t="shared" si="23"/>
        <v>276.052020599</v>
      </c>
      <c r="EY8" s="521">
        <f t="shared" si="10"/>
        <v>5097.1293867591239</v>
      </c>
      <c r="EZ8" s="684"/>
      <c r="FA8" s="521">
        <f t="shared" ref="FA8:FL8" si="24">+FA9+FA10</f>
        <v>3224.3696991299998</v>
      </c>
      <c r="FB8" s="521">
        <f t="shared" si="24"/>
        <v>202.926254454</v>
      </c>
      <c r="FC8" s="521">
        <f t="shared" si="24"/>
        <v>421.92172457000004</v>
      </c>
      <c r="FD8" s="521">
        <f t="shared" si="24"/>
        <v>1305.7947152220001</v>
      </c>
      <c r="FE8" s="521">
        <f t="shared" si="24"/>
        <v>523.05371959299987</v>
      </c>
      <c r="FF8" s="521">
        <f t="shared" si="24"/>
        <v>1040.9572701949999</v>
      </c>
      <c r="FG8" s="521">
        <f t="shared" si="24"/>
        <v>270.00985353099998</v>
      </c>
      <c r="FH8" s="521">
        <f t="shared" si="24"/>
        <v>277.61441169800003</v>
      </c>
      <c r="FI8" s="521">
        <f t="shared" si="24"/>
        <v>398.14720058700004</v>
      </c>
      <c r="FJ8" s="521">
        <f t="shared" si="24"/>
        <v>285.19547559400002</v>
      </c>
      <c r="FK8" s="521">
        <f t="shared" si="24"/>
        <v>310.11388596172725</v>
      </c>
      <c r="FL8" s="521">
        <f t="shared" si="24"/>
        <v>1252.0711484517531</v>
      </c>
      <c r="FM8" s="521">
        <f t="shared" si="11"/>
        <v>9512.1753589874806</v>
      </c>
      <c r="FO8" s="521">
        <f t="shared" ref="FO8:FZ8" si="25">+FO9+FO10</f>
        <v>319.38799636699997</v>
      </c>
      <c r="FP8" s="521">
        <f t="shared" si="25"/>
        <v>315.10263134000002</v>
      </c>
      <c r="FQ8" s="521">
        <f t="shared" si="25"/>
        <v>983.03927140999997</v>
      </c>
      <c r="FR8" s="521">
        <f t="shared" si="25"/>
        <v>400.08680619</v>
      </c>
      <c r="FS8" s="521">
        <f t="shared" si="25"/>
        <v>476.75771548299997</v>
      </c>
      <c r="FT8" s="521">
        <f t="shared" si="25"/>
        <v>452.55679112000001</v>
      </c>
      <c r="FU8" s="521">
        <f t="shared" si="25"/>
        <v>686.74177416099997</v>
      </c>
      <c r="FV8" s="521">
        <f t="shared" si="25"/>
        <v>547.20268571999998</v>
      </c>
      <c r="FW8" s="521">
        <f t="shared" si="25"/>
        <v>371.18548705000001</v>
      </c>
      <c r="FX8" s="521">
        <f t="shared" si="25"/>
        <v>452.87309627000002</v>
      </c>
      <c r="FY8" s="521">
        <f t="shared" si="25"/>
        <v>496.74842269300007</v>
      </c>
      <c r="FZ8" s="521">
        <f t="shared" si="25"/>
        <v>513.67060890799996</v>
      </c>
      <c r="GA8" s="521">
        <f>+SUM(FO8:FZ8)</f>
        <v>6015.3532867120002</v>
      </c>
      <c r="GC8" s="521">
        <f t="shared" ref="GC8" si="26">+GC9+GC10</f>
        <v>3617.2730006530001</v>
      </c>
      <c r="GD8" s="521">
        <f>+SUM(GC8:GC8)</f>
        <v>3617.2730006530001</v>
      </c>
    </row>
    <row r="9" spans="2:186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1152.0122074310002</v>
      </c>
      <c r="FE9" s="518">
        <v>320.65243893000002</v>
      </c>
      <c r="FF9" s="518">
        <v>96.677772959999999</v>
      </c>
      <c r="FG9" s="518">
        <v>163.13204289100003</v>
      </c>
      <c r="FH9" s="518">
        <v>140.21058121000002</v>
      </c>
      <c r="FI9" s="518">
        <v>160.01828354999998</v>
      </c>
      <c r="FJ9" s="518">
        <v>140.06067259000002</v>
      </c>
      <c r="FK9" s="518">
        <v>67.083398902727268</v>
      </c>
      <c r="FL9" s="518">
        <v>127.24433445999999</v>
      </c>
      <c r="FM9" s="518">
        <f t="shared" si="11"/>
        <v>5717.7508302447268</v>
      </c>
      <c r="FO9" s="518">
        <v>207.87146162699997</v>
      </c>
      <c r="FP9" s="518">
        <v>99.098272909999991</v>
      </c>
      <c r="FQ9" s="518">
        <v>734.29711871999996</v>
      </c>
      <c r="FR9" s="518">
        <v>86.713004119999994</v>
      </c>
      <c r="FS9" s="518">
        <v>151.02046533000001</v>
      </c>
      <c r="FT9" s="518">
        <v>80.094834089999992</v>
      </c>
      <c r="FU9" s="518">
        <v>166.811202831</v>
      </c>
      <c r="FV9" s="518">
        <v>174.51423596000001</v>
      </c>
      <c r="FW9" s="518">
        <v>117.40711245</v>
      </c>
      <c r="FX9" s="518">
        <v>135.53351301000001</v>
      </c>
      <c r="FY9" s="518">
        <v>287.39740262999999</v>
      </c>
      <c r="FZ9" s="518">
        <v>109.98905348</v>
      </c>
      <c r="GA9" s="518">
        <f>+SUM(FO9:FZ9)</f>
        <v>2350.747677158</v>
      </c>
      <c r="GC9" s="518">
        <v>221.20135830300001</v>
      </c>
      <c r="GD9" s="518">
        <f>+SUM(GC9:GC9)</f>
        <v>221.20135830300001</v>
      </c>
    </row>
    <row r="10" spans="2:186" ht="15.75" x14ac:dyDescent="0.25">
      <c r="B10" s="689" t="s">
        <v>43</v>
      </c>
      <c r="C10" s="518">
        <f>+SUM(C11:C17)</f>
        <v>82.198212089197455</v>
      </c>
      <c r="D10" s="518">
        <f t="shared" ref="D10:N10" si="27">+SUM(D11:D17)</f>
        <v>136.04521684623793</v>
      </c>
      <c r="E10" s="518">
        <f t="shared" si="27"/>
        <v>78.331398375992137</v>
      </c>
      <c r="F10" s="518">
        <f t="shared" si="27"/>
        <v>130.87590603119531</v>
      </c>
      <c r="G10" s="518">
        <f t="shared" si="27"/>
        <v>147.48925068338306</v>
      </c>
      <c r="H10" s="518">
        <f t="shared" si="27"/>
        <v>118.4679786421971</v>
      </c>
      <c r="I10" s="518">
        <f t="shared" si="27"/>
        <v>83.410682560692663</v>
      </c>
      <c r="J10" s="518">
        <f t="shared" si="27"/>
        <v>132.30546581764764</v>
      </c>
      <c r="K10" s="518">
        <f t="shared" si="27"/>
        <v>172.54648532477253</v>
      </c>
      <c r="L10" s="518">
        <f t="shared" si="27"/>
        <v>135.95378209659799</v>
      </c>
      <c r="M10" s="518">
        <f t="shared" si="27"/>
        <v>147.54570248891332</v>
      </c>
      <c r="N10" s="518">
        <f t="shared" si="27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8">+SUM(R11:R17)</f>
        <v>275.06156934656457</v>
      </c>
      <c r="S10" s="518">
        <f t="shared" si="28"/>
        <v>381.43504088322021</v>
      </c>
      <c r="T10" s="518">
        <f t="shared" si="28"/>
        <v>286.11996141587355</v>
      </c>
      <c r="U10" s="518">
        <f t="shared" si="28"/>
        <v>289.74772752374133</v>
      </c>
      <c r="V10" s="518">
        <f t="shared" si="28"/>
        <v>279.08684101507293</v>
      </c>
      <c r="W10" s="518">
        <f t="shared" si="28"/>
        <v>125.68861155527601</v>
      </c>
      <c r="X10" s="518">
        <f t="shared" si="28"/>
        <v>174.44910765842565</v>
      </c>
      <c r="Y10" s="518">
        <f t="shared" si="28"/>
        <v>635.24534848357371</v>
      </c>
      <c r="Z10" s="518">
        <f t="shared" si="28"/>
        <v>256.72592467209074</v>
      </c>
      <c r="AA10" s="518">
        <f t="shared" si="28"/>
        <v>200.72881009829339</v>
      </c>
      <c r="AB10" s="518">
        <f t="shared" si="28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9">+SUM(AG11:AG17)</f>
        <v>312.46341633737194</v>
      </c>
      <c r="AH10" s="518">
        <f t="shared" si="29"/>
        <v>239.05617668309657</v>
      </c>
      <c r="AI10" s="518">
        <f t="shared" si="29"/>
        <v>187.04265085482101</v>
      </c>
      <c r="AJ10" s="518">
        <f t="shared" si="29"/>
        <v>351.39568753515141</v>
      </c>
      <c r="AK10" s="518">
        <f t="shared" si="29"/>
        <v>164.74828596873371</v>
      </c>
      <c r="AL10" s="518">
        <f t="shared" si="29"/>
        <v>227.87309654183582</v>
      </c>
      <c r="AM10" s="518">
        <f t="shared" si="29"/>
        <v>320.78221555372221</v>
      </c>
      <c r="AN10" s="518">
        <f t="shared" si="29"/>
        <v>249.88416883009501</v>
      </c>
      <c r="AO10" s="518">
        <f t="shared" si="29"/>
        <v>198.83492535444572</v>
      </c>
      <c r="AP10" s="518">
        <f t="shared" si="29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30">+SUM(AU11:AU17)</f>
        <v>352.44500910670098</v>
      </c>
      <c r="AV10" s="518">
        <f t="shared" si="30"/>
        <v>185.04784189041766</v>
      </c>
      <c r="AW10" s="518">
        <f t="shared" si="30"/>
        <v>224.10182036723515</v>
      </c>
      <c r="AX10" s="518">
        <f t="shared" si="30"/>
        <v>403.74440134208254</v>
      </c>
      <c r="AY10" s="518">
        <f t="shared" si="30"/>
        <v>158.45580869183178</v>
      </c>
      <c r="AZ10" s="518">
        <f t="shared" si="30"/>
        <v>223.0152370511905</v>
      </c>
      <c r="BA10" s="518">
        <f t="shared" si="30"/>
        <v>364.98427912058179</v>
      </c>
      <c r="BB10" s="518">
        <f t="shared" si="30"/>
        <v>214.74479382836091</v>
      </c>
      <c r="BC10" s="518">
        <f t="shared" si="30"/>
        <v>211.40096460217521</v>
      </c>
      <c r="BD10" s="518">
        <f t="shared" si="30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31">+SUM(BH11:BH17)</f>
        <v>182.8157565374637</v>
      </c>
      <c r="BI10" s="518">
        <f t="shared" si="31"/>
        <v>546.13610079140938</v>
      </c>
      <c r="BJ10" s="518">
        <f t="shared" si="31"/>
        <v>193.11859132238186</v>
      </c>
      <c r="BK10" s="518">
        <f t="shared" si="31"/>
        <v>191.3164110400202</v>
      </c>
      <c r="BL10" s="518">
        <f t="shared" si="31"/>
        <v>467.58532819454086</v>
      </c>
      <c r="BM10" s="518">
        <f t="shared" si="31"/>
        <v>134.0801256159445</v>
      </c>
      <c r="BN10" s="518">
        <f t="shared" si="31"/>
        <v>184.222862085223</v>
      </c>
      <c r="BO10" s="518">
        <f t="shared" si="31"/>
        <v>569.93484987400848</v>
      </c>
      <c r="BP10" s="518">
        <f t="shared" si="31"/>
        <v>295.28353291770111</v>
      </c>
      <c r="BQ10" s="518">
        <f t="shared" si="31"/>
        <v>205.60393665702691</v>
      </c>
      <c r="BR10" s="518">
        <f t="shared" si="31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2">+SUM(BV11:BV17)</f>
        <v>176.80983859703608</v>
      </c>
      <c r="BW10" s="518">
        <f t="shared" si="32"/>
        <v>505.24332424103522</v>
      </c>
      <c r="BX10" s="518">
        <f t="shared" si="32"/>
        <v>179.81698783039388</v>
      </c>
      <c r="BY10" s="518">
        <f t="shared" si="32"/>
        <v>195.92379180400002</v>
      </c>
      <c r="BZ10" s="518">
        <f t="shared" si="32"/>
        <v>411.00712588600004</v>
      </c>
      <c r="CA10" s="518">
        <f t="shared" si="32"/>
        <v>271.704080675</v>
      </c>
      <c r="CB10" s="518">
        <f t="shared" si="32"/>
        <v>160.54181033999998</v>
      </c>
      <c r="CC10" s="518">
        <f t="shared" si="32"/>
        <v>682.73560054353743</v>
      </c>
      <c r="CD10" s="518">
        <f t="shared" si="32"/>
        <v>254.58560535399999</v>
      </c>
      <c r="CE10" s="518">
        <f t="shared" si="32"/>
        <v>206.42356807200002</v>
      </c>
      <c r="CF10" s="518">
        <f t="shared" si="32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3">+SUM(CJ11:CJ17)</f>
        <v>186.60656016899998</v>
      </c>
      <c r="CK10" s="518">
        <f t="shared" si="33"/>
        <v>339.09520750099995</v>
      </c>
      <c r="CL10" s="518">
        <f t="shared" si="33"/>
        <v>225.64805548899997</v>
      </c>
      <c r="CM10" s="518">
        <f t="shared" si="33"/>
        <v>246.47017753099999</v>
      </c>
      <c r="CN10" s="518">
        <f t="shared" si="33"/>
        <v>1412.5063562806533</v>
      </c>
      <c r="CO10" s="518">
        <f t="shared" si="33"/>
        <v>233.9726489</v>
      </c>
      <c r="CP10" s="518">
        <f t="shared" si="33"/>
        <v>186.82065056000002</v>
      </c>
      <c r="CQ10" s="518">
        <f t="shared" si="33"/>
        <v>377.751608546</v>
      </c>
      <c r="CR10" s="518">
        <f t="shared" si="33"/>
        <v>252.23639459600003</v>
      </c>
      <c r="CS10" s="518">
        <f t="shared" si="33"/>
        <v>187.17234583300001</v>
      </c>
      <c r="CT10" s="518">
        <f t="shared" si="33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4">+SUM(CX11:CX17)</f>
        <v>109.40578881500001</v>
      </c>
      <c r="CY10" s="518">
        <f t="shared" si="34"/>
        <v>616.11334906299999</v>
      </c>
      <c r="CZ10" s="518">
        <f t="shared" si="34"/>
        <v>1009.6641162229998</v>
      </c>
      <c r="DA10" s="518">
        <f t="shared" si="34"/>
        <v>104.26260015</v>
      </c>
      <c r="DB10" s="518">
        <f t="shared" si="34"/>
        <v>700.38234212099997</v>
      </c>
      <c r="DC10" s="518">
        <f t="shared" si="34"/>
        <v>133.37580555599999</v>
      </c>
      <c r="DD10" s="518">
        <f t="shared" si="34"/>
        <v>86.31446583200001</v>
      </c>
      <c r="DE10" s="518">
        <f t="shared" si="34"/>
        <v>151.59162042</v>
      </c>
      <c r="DF10" s="518">
        <f t="shared" si="34"/>
        <v>94.636863104000014</v>
      </c>
      <c r="DG10" s="518">
        <f t="shared" si="34"/>
        <v>118.54143068299999</v>
      </c>
      <c r="DH10" s="518">
        <f t="shared" si="34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5">+SUM(DL11:DL17)</f>
        <v>77.337504578999997</v>
      </c>
      <c r="DM10" s="518">
        <f t="shared" si="35"/>
        <v>123.940683377</v>
      </c>
      <c r="DN10" s="518">
        <f t="shared" si="35"/>
        <v>91.298432351000002</v>
      </c>
      <c r="DO10" s="518">
        <f t="shared" si="35"/>
        <v>67.966516418000012</v>
      </c>
      <c r="DP10" s="518">
        <f t="shared" si="35"/>
        <v>192.24881369999997</v>
      </c>
      <c r="DQ10" s="518">
        <f t="shared" si="35"/>
        <v>119.655199575</v>
      </c>
      <c r="DR10" s="518">
        <f t="shared" si="35"/>
        <v>44.055856853999998</v>
      </c>
      <c r="DS10" s="518">
        <f t="shared" si="35"/>
        <v>118.32407341</v>
      </c>
      <c r="DT10" s="518">
        <f t="shared" si="35"/>
        <v>175.501626741</v>
      </c>
      <c r="DU10" s="518">
        <f t="shared" si="35"/>
        <v>96.031625527999992</v>
      </c>
      <c r="DV10" s="518">
        <f t="shared" si="35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6">+SUM(DZ11:DZ17)</f>
        <v>49.443119503999988</v>
      </c>
      <c r="EA10" s="518">
        <f t="shared" si="36"/>
        <v>324.69757080999995</v>
      </c>
      <c r="EB10" s="518">
        <f t="shared" si="36"/>
        <v>229.97445099200002</v>
      </c>
      <c r="EC10" s="518">
        <f t="shared" si="36"/>
        <v>89.708929927</v>
      </c>
      <c r="ED10" s="518">
        <f t="shared" si="36"/>
        <v>171.19388890900001</v>
      </c>
      <c r="EE10" s="518">
        <f t="shared" si="36"/>
        <v>185.63590633600001</v>
      </c>
      <c r="EF10" s="518">
        <f t="shared" si="36"/>
        <v>72.829395532999996</v>
      </c>
      <c r="EG10" s="518">
        <f t="shared" si="36"/>
        <v>69.225137191999991</v>
      </c>
      <c r="EH10" s="518">
        <f t="shared" si="36"/>
        <v>462.57523364500003</v>
      </c>
      <c r="EI10" s="518">
        <f t="shared" si="36"/>
        <v>103.740791192</v>
      </c>
      <c r="EJ10" s="518">
        <f t="shared" si="36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7">+SUM(EN11:EN17)</f>
        <v>44.507519064999997</v>
      </c>
      <c r="EO10" s="518">
        <f t="shared" si="37"/>
        <v>199.969707357</v>
      </c>
      <c r="EP10" s="518">
        <f t="shared" si="37"/>
        <v>146.089699811</v>
      </c>
      <c r="EQ10" s="518">
        <f t="shared" si="37"/>
        <v>733.43136990912512</v>
      </c>
      <c r="ER10" s="518">
        <f t="shared" si="37"/>
        <v>130.93313677200001</v>
      </c>
      <c r="ES10" s="518">
        <f t="shared" si="37"/>
        <v>138.10042253999998</v>
      </c>
      <c r="ET10" s="518">
        <f t="shared" si="37"/>
        <v>135.57399372500001</v>
      </c>
      <c r="EU10" s="518">
        <f t="shared" si="37"/>
        <v>250.321917563</v>
      </c>
      <c r="EV10" s="518">
        <f t="shared" ref="EV10:EX10" si="38">+SUM(EV11:EV17)</f>
        <v>144.92099900099998</v>
      </c>
      <c r="EW10" s="518">
        <f t="shared" si="38"/>
        <v>170.61804424699986</v>
      </c>
      <c r="EX10" s="518">
        <f t="shared" si="38"/>
        <v>152.53919483899998</v>
      </c>
      <c r="EY10" s="518">
        <f t="shared" si="10"/>
        <v>2388.7082791391249</v>
      </c>
      <c r="EZ10" s="519"/>
      <c r="FA10" s="518">
        <f t="shared" ref="FA10:FL10" si="39">+SUM(FA11:FA17)</f>
        <v>134.32991573999999</v>
      </c>
      <c r="FB10" s="518">
        <f t="shared" si="39"/>
        <v>110.633822954</v>
      </c>
      <c r="FC10" s="518">
        <f t="shared" si="39"/>
        <v>253.59484214000003</v>
      </c>
      <c r="FD10" s="518">
        <f t="shared" si="39"/>
        <v>153.78250779099986</v>
      </c>
      <c r="FE10" s="518">
        <f t="shared" si="39"/>
        <v>202.40128066299985</v>
      </c>
      <c r="FF10" s="518">
        <f t="shared" si="39"/>
        <v>944.27949723499989</v>
      </c>
      <c r="FG10" s="518">
        <f t="shared" si="39"/>
        <v>106.87781063999998</v>
      </c>
      <c r="FH10" s="518">
        <f t="shared" si="39"/>
        <v>137.40383048800001</v>
      </c>
      <c r="FI10" s="518">
        <f t="shared" si="39"/>
        <v>238.12891703700004</v>
      </c>
      <c r="FJ10" s="518">
        <f t="shared" si="39"/>
        <v>145.13480300399999</v>
      </c>
      <c r="FK10" s="518">
        <f t="shared" si="39"/>
        <v>243.030487059</v>
      </c>
      <c r="FL10" s="518">
        <f t="shared" si="39"/>
        <v>1124.8268139917532</v>
      </c>
      <c r="FM10" s="518">
        <f t="shared" si="11"/>
        <v>3794.4245287427525</v>
      </c>
      <c r="FO10" s="518">
        <f t="shared" ref="FO10:FZ10" si="40">+SUM(FO11:FO17)</f>
        <v>111.51653474</v>
      </c>
      <c r="FP10" s="518">
        <f t="shared" si="40"/>
        <v>216.00435843</v>
      </c>
      <c r="FQ10" s="518">
        <f t="shared" si="40"/>
        <v>248.74215269000001</v>
      </c>
      <c r="FR10" s="518">
        <f t="shared" si="40"/>
        <v>313.37380207000001</v>
      </c>
      <c r="FS10" s="518">
        <f t="shared" si="40"/>
        <v>325.73725015299999</v>
      </c>
      <c r="FT10" s="518">
        <f t="shared" si="40"/>
        <v>372.46195703000001</v>
      </c>
      <c r="FU10" s="518">
        <f t="shared" si="40"/>
        <v>519.93057133000002</v>
      </c>
      <c r="FV10" s="518">
        <f t="shared" si="40"/>
        <v>372.68844975999997</v>
      </c>
      <c r="FW10" s="518">
        <f t="shared" si="40"/>
        <v>253.77837460000001</v>
      </c>
      <c r="FX10" s="518">
        <f t="shared" si="40"/>
        <v>317.33958325999998</v>
      </c>
      <c r="FY10" s="518">
        <f t="shared" si="40"/>
        <v>209.35102006300005</v>
      </c>
      <c r="FZ10" s="518">
        <f t="shared" si="40"/>
        <v>403.68155542799997</v>
      </c>
      <c r="GA10" s="518">
        <f>+SUM(FO10:FZ10)</f>
        <v>3664.6056095539998</v>
      </c>
      <c r="GC10" s="518">
        <f t="shared" ref="GC10" si="41">+SUM(GC11:GC17)</f>
        <v>3396.0716423499998</v>
      </c>
      <c r="GD10" s="518">
        <f>+SUM(GC10:GC10)</f>
        <v>3396.0716423499998</v>
      </c>
    </row>
    <row r="11" spans="2:186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>
        <v>926.40999332999991</v>
      </c>
      <c r="FG11" s="518">
        <v>28.896593759999998</v>
      </c>
      <c r="FH11" s="518">
        <v>105.96530410800001</v>
      </c>
      <c r="FI11" s="518">
        <v>85.861255956999997</v>
      </c>
      <c r="FJ11" s="518">
        <v>96.695427203999998</v>
      </c>
      <c r="FK11" s="518">
        <v>186.19699085100001</v>
      </c>
      <c r="FL11" s="518">
        <v>146.15635600000002</v>
      </c>
      <c r="FM11" s="518">
        <f t="shared" si="11"/>
        <v>2039.0374336099997</v>
      </c>
      <c r="FO11" s="518">
        <v>32.315929179999998</v>
      </c>
      <c r="FP11" s="518">
        <v>122.16189869999999</v>
      </c>
      <c r="FQ11" s="518">
        <v>85.941245510000002</v>
      </c>
      <c r="FR11" s="518">
        <v>265.50435542000002</v>
      </c>
      <c r="FS11" s="518">
        <v>267.91257976999998</v>
      </c>
      <c r="FT11" s="518">
        <v>350.10317703999999</v>
      </c>
      <c r="FU11" s="518">
        <v>442.55144436000006</v>
      </c>
      <c r="FV11" s="518">
        <v>342.16827473000001</v>
      </c>
      <c r="FW11" s="518">
        <v>92.644510639999993</v>
      </c>
      <c r="FX11" s="518">
        <v>268.92986655999999</v>
      </c>
      <c r="FY11" s="518">
        <v>184.48053587000004</v>
      </c>
      <c r="FZ11" s="518">
        <v>356.95649165999998</v>
      </c>
      <c r="GA11" s="518">
        <f>+SUM(FO11:FZ11)</f>
        <v>2811.67030944</v>
      </c>
      <c r="GC11" s="518">
        <v>31.44763906</v>
      </c>
      <c r="GD11" s="518">
        <f>+SUM(GC11:GC11)</f>
        <v>31.44763906</v>
      </c>
    </row>
    <row r="12" spans="2:186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>
        <v>5.910504242</v>
      </c>
      <c r="FG12" s="518">
        <v>54.037187279999984</v>
      </c>
      <c r="FH12" s="518">
        <v>27.345868159999998</v>
      </c>
      <c r="FI12" s="518">
        <v>135.41706887000004</v>
      </c>
      <c r="FJ12" s="518">
        <v>47.783125800000008</v>
      </c>
      <c r="FK12" s="518">
        <v>40.555799957999994</v>
      </c>
      <c r="FL12" s="518">
        <v>6.1292358700000005</v>
      </c>
      <c r="FM12" s="518">
        <f t="shared" si="11"/>
        <v>621.32611647800013</v>
      </c>
      <c r="FO12" s="518">
        <v>55.256575959999999</v>
      </c>
      <c r="FP12" s="518">
        <v>27.240664670000001</v>
      </c>
      <c r="FQ12" s="518">
        <v>144.90123297</v>
      </c>
      <c r="FR12" s="518">
        <v>47.21319665</v>
      </c>
      <c r="FS12" s="518">
        <v>41.199607463</v>
      </c>
      <c r="FT12" s="518">
        <v>6.322304260000001</v>
      </c>
      <c r="FU12" s="518">
        <v>60.435097369999987</v>
      </c>
      <c r="FV12" s="518">
        <v>26.405901020000002</v>
      </c>
      <c r="FW12" s="518">
        <v>139.42791897000001</v>
      </c>
      <c r="FX12" s="518">
        <v>47.753466700000004</v>
      </c>
      <c r="FY12" s="518">
        <v>8.2454212729999998</v>
      </c>
      <c r="FZ12" s="518">
        <v>39.917638038</v>
      </c>
      <c r="GA12" s="518">
        <f>+SUM(FO12:FZ12)</f>
        <v>644.3190253439999</v>
      </c>
      <c r="GC12" s="518">
        <v>191.28607478999996</v>
      </c>
      <c r="GD12" s="518">
        <f>+SUM(GC12:GC12)</f>
        <v>191.28607478999996</v>
      </c>
    </row>
    <row r="13" spans="2:186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>
        <v>11.958999663</v>
      </c>
      <c r="FG13" s="518">
        <v>14.9440296</v>
      </c>
      <c r="FH13" s="518">
        <v>4.0926582200000006</v>
      </c>
      <c r="FI13" s="518">
        <v>16.850592210000002</v>
      </c>
      <c r="FJ13" s="518">
        <v>0.65625</v>
      </c>
      <c r="FK13" s="518">
        <v>16.277696250000002</v>
      </c>
      <c r="FL13" s="518">
        <v>12.35772573</v>
      </c>
      <c r="FM13" s="518">
        <f t="shared" si="11"/>
        <v>129.87748226300002</v>
      </c>
      <c r="FO13" s="518">
        <v>14.9440296</v>
      </c>
      <c r="FP13" s="518">
        <v>4.0757950599999999</v>
      </c>
      <c r="FQ13" s="518">
        <v>17.899674210000001</v>
      </c>
      <c r="FR13" s="518">
        <v>0.65625</v>
      </c>
      <c r="FS13" s="518">
        <v>16.625062920000001</v>
      </c>
      <c r="FT13" s="518">
        <v>16.036475729999999</v>
      </c>
      <c r="FU13" s="518">
        <v>14.9440296</v>
      </c>
      <c r="FV13" s="518">
        <v>4.1142740099999999</v>
      </c>
      <c r="FW13" s="518">
        <v>21.705944989999999</v>
      </c>
      <c r="FX13" s="518">
        <v>0.65625</v>
      </c>
      <c r="FY13" s="518">
        <v>16.625062920000001</v>
      </c>
      <c r="FZ13" s="518">
        <v>6.8074257300000003</v>
      </c>
      <c r="GA13" s="518">
        <f>+SUM(FO13:FZ13)</f>
        <v>135.09027477000001</v>
      </c>
      <c r="GC13" s="518">
        <v>14.9440296</v>
      </c>
      <c r="GD13" s="518">
        <f>+SUM(GC13:GC13)</f>
        <v>14.9440296</v>
      </c>
    </row>
    <row r="14" spans="2:186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>+SUM(FO14:FZ14)</f>
        <v>73.52600000000001</v>
      </c>
      <c r="GC14" s="518">
        <v>3158.3938988999998</v>
      </c>
      <c r="GD14" s="518">
        <f>+SUM(GC14:GC14)</f>
        <v>3158.3938988999998</v>
      </c>
    </row>
    <row r="15" spans="2:186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>+SUM(FO15:FZ15)</f>
        <v>0</v>
      </c>
      <c r="GC15" s="518">
        <v>0</v>
      </c>
      <c r="GD15" s="518">
        <f>+SUM(GC15:GC15)</f>
        <v>0</v>
      </c>
    </row>
    <row r="16" spans="2:186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v>0</v>
      </c>
      <c r="GA16" s="518">
        <f>+SUM(FO16:FZ16)</f>
        <v>0</v>
      </c>
      <c r="GC16" s="518">
        <v>0</v>
      </c>
      <c r="GD16" s="518">
        <f>+SUM(GC16:GC16)</f>
        <v>0</v>
      </c>
    </row>
    <row r="17" spans="2:186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>
        <v>0</v>
      </c>
      <c r="FG17" s="518">
        <v>0</v>
      </c>
      <c r="FH17" s="518">
        <v>0</v>
      </c>
      <c r="FI17" s="518">
        <v>0</v>
      </c>
      <c r="FJ17" s="518">
        <v>0</v>
      </c>
      <c r="FK17" s="518">
        <v>0</v>
      </c>
      <c r="FL17" s="518">
        <v>0</v>
      </c>
      <c r="FM17" s="518">
        <f t="shared" si="11"/>
        <v>0</v>
      </c>
      <c r="FO17" s="518">
        <v>0</v>
      </c>
      <c r="FP17" s="518">
        <v>0</v>
      </c>
      <c r="FQ17" s="518">
        <v>0</v>
      </c>
      <c r="FR17" s="518">
        <v>0</v>
      </c>
      <c r="FS17" s="518">
        <v>0</v>
      </c>
      <c r="FT17" s="518">
        <v>0</v>
      </c>
      <c r="FU17" s="518">
        <v>0</v>
      </c>
      <c r="FV17" s="518">
        <v>0</v>
      </c>
      <c r="FW17" s="518">
        <v>0</v>
      </c>
      <c r="FX17" s="518">
        <v>0</v>
      </c>
      <c r="FY17" s="518">
        <v>0</v>
      </c>
      <c r="FZ17" s="518">
        <v>0</v>
      </c>
      <c r="GA17" s="518">
        <f>+SUM(FO17:FZ17)</f>
        <v>0</v>
      </c>
      <c r="GC17" s="518">
        <v>0</v>
      </c>
      <c r="GD17" s="518">
        <f>+SUM(GC17:GC17)</f>
        <v>0</v>
      </c>
    </row>
    <row r="18" spans="2:186" ht="15.75" x14ac:dyDescent="0.25">
      <c r="B18" s="687" t="s">
        <v>92</v>
      </c>
      <c r="C18" s="542">
        <f>+C8+C7</f>
        <v>-252.63204475584789</v>
      </c>
      <c r="D18" s="542">
        <f t="shared" ref="D18:N18" si="42">+D8+D7</f>
        <v>1333.3048878781908</v>
      </c>
      <c r="E18" s="542">
        <f t="shared" si="42"/>
        <v>760.70325538279326</v>
      </c>
      <c r="F18" s="542">
        <f t="shared" si="42"/>
        <v>-101.51466799591637</v>
      </c>
      <c r="G18" s="542">
        <f t="shared" si="42"/>
        <v>588.53903162235406</v>
      </c>
      <c r="H18" s="542">
        <f t="shared" si="42"/>
        <v>1216.9219215289934</v>
      </c>
      <c r="I18" s="542">
        <f t="shared" si="42"/>
        <v>346.19294295794685</v>
      </c>
      <c r="J18" s="542">
        <f t="shared" si="42"/>
        <v>1244.9175252842585</v>
      </c>
      <c r="K18" s="542">
        <f t="shared" si="42"/>
        <v>1231.6911241659102</v>
      </c>
      <c r="L18" s="542">
        <f t="shared" si="42"/>
        <v>1439.6019401491374</v>
      </c>
      <c r="M18" s="542">
        <f t="shared" si="42"/>
        <v>1419.0986631384847</v>
      </c>
      <c r="N18" s="542">
        <f t="shared" si="42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43">+R8+R7</f>
        <v>1537.9239633576049</v>
      </c>
      <c r="S18" s="542">
        <f t="shared" si="43"/>
        <v>945.44336579084359</v>
      </c>
      <c r="T18" s="542">
        <f t="shared" si="43"/>
        <v>712.82749004103891</v>
      </c>
      <c r="U18" s="542">
        <f t="shared" si="43"/>
        <v>972.5698946398594</v>
      </c>
      <c r="V18" s="542">
        <f t="shared" si="43"/>
        <v>1567.8474508859504</v>
      </c>
      <c r="W18" s="542">
        <f t="shared" si="43"/>
        <v>1243.6360826179277</v>
      </c>
      <c r="X18" s="542">
        <f t="shared" si="43"/>
        <v>1330.9937713956795</v>
      </c>
      <c r="Y18" s="542">
        <f t="shared" si="43"/>
        <v>1565.3638225946261</v>
      </c>
      <c r="Z18" s="542">
        <f t="shared" si="43"/>
        <v>1412.8408139517746</v>
      </c>
      <c r="AA18" s="542">
        <f t="shared" si="43"/>
        <v>1545.5495763587771</v>
      </c>
      <c r="AB18" s="542">
        <f t="shared" si="43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4">+AG8+AG7</f>
        <v>1834.9267866560942</v>
      </c>
      <c r="AH18" s="542">
        <f t="shared" si="44"/>
        <v>355.35785901612508</v>
      </c>
      <c r="AI18" s="542">
        <f t="shared" si="44"/>
        <v>967.73817886532743</v>
      </c>
      <c r="AJ18" s="542">
        <f t="shared" si="44"/>
        <v>1450.5976819736259</v>
      </c>
      <c r="AK18" s="542">
        <f t="shared" si="44"/>
        <v>51.018275873404377</v>
      </c>
      <c r="AL18" s="542">
        <f t="shared" si="44"/>
        <v>612.7391682405713</v>
      </c>
      <c r="AM18" s="542">
        <f t="shared" si="44"/>
        <v>755.88765393833273</v>
      </c>
      <c r="AN18" s="542">
        <f t="shared" si="44"/>
        <v>996.61505418195281</v>
      </c>
      <c r="AO18" s="542">
        <f t="shared" si="44"/>
        <v>918.37017007165105</v>
      </c>
      <c r="AP18" s="542">
        <f t="shared" si="44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5">+AU8+AU7</f>
        <v>1496.3385675947732</v>
      </c>
      <c r="AV18" s="542">
        <f t="shared" si="45"/>
        <v>1468.9186491940059</v>
      </c>
      <c r="AW18" s="542">
        <f t="shared" si="45"/>
        <v>1113.2153805594453</v>
      </c>
      <c r="AX18" s="542">
        <f t="shared" si="45"/>
        <v>2506.6417590718115</v>
      </c>
      <c r="AY18" s="542">
        <f t="shared" si="45"/>
        <v>767.19852874372509</v>
      </c>
      <c r="AZ18" s="542">
        <f t="shared" si="45"/>
        <v>1350.100445873079</v>
      </c>
      <c r="BA18" s="542">
        <f t="shared" si="45"/>
        <v>2204.1521610024156</v>
      </c>
      <c r="BB18" s="542">
        <f t="shared" si="45"/>
        <v>1254.7026468179029</v>
      </c>
      <c r="BC18" s="542">
        <f t="shared" si="45"/>
        <v>1860.928708876263</v>
      </c>
      <c r="BD18" s="542">
        <f t="shared" si="45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6">+BH8+BH7</f>
        <v>1398.6774786628821</v>
      </c>
      <c r="BI18" s="542">
        <f t="shared" si="46"/>
        <v>2081.8402515505072</v>
      </c>
      <c r="BJ18" s="542">
        <f t="shared" si="46"/>
        <v>348.99163089312469</v>
      </c>
      <c r="BK18" s="542">
        <f t="shared" si="46"/>
        <v>2949.4086496105188</v>
      </c>
      <c r="BL18" s="542">
        <f t="shared" si="46"/>
        <v>1010.466713403122</v>
      </c>
      <c r="BM18" s="542">
        <f t="shared" si="46"/>
        <v>19.048441911419104</v>
      </c>
      <c r="BN18" s="542">
        <f t="shared" si="46"/>
        <v>711.3503819023872</v>
      </c>
      <c r="BO18" s="542">
        <f t="shared" si="46"/>
        <v>975.26754146302039</v>
      </c>
      <c r="BP18" s="542">
        <f t="shared" si="46"/>
        <v>967.08259579499145</v>
      </c>
      <c r="BQ18" s="542">
        <f t="shared" si="46"/>
        <v>936.6279075841602</v>
      </c>
      <c r="BR18" s="542">
        <f t="shared" si="46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7">+BV8+BV7</f>
        <v>646.88898453880518</v>
      </c>
      <c r="BW18" s="542">
        <f t="shared" si="47"/>
        <v>1757.1993289970017</v>
      </c>
      <c r="BX18" s="542">
        <f t="shared" si="47"/>
        <v>345.94801992680243</v>
      </c>
      <c r="BY18" s="542">
        <f t="shared" si="47"/>
        <v>759.31570466305652</v>
      </c>
      <c r="BZ18" s="542">
        <f t="shared" si="47"/>
        <v>713.30314615269276</v>
      </c>
      <c r="CA18" s="542">
        <f t="shared" si="47"/>
        <v>423.75836845963516</v>
      </c>
      <c r="CB18" s="542">
        <f t="shared" si="47"/>
        <v>587.87952171681718</v>
      </c>
      <c r="CC18" s="542">
        <f t="shared" si="47"/>
        <v>1057.7066423935451</v>
      </c>
      <c r="CD18" s="542">
        <f t="shared" si="47"/>
        <v>662.69430359266789</v>
      </c>
      <c r="CE18" s="542">
        <f t="shared" si="47"/>
        <v>537.13562922403923</v>
      </c>
      <c r="CF18" s="542">
        <f t="shared" si="47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8">+CJ8+CJ7</f>
        <v>553.58274229870051</v>
      </c>
      <c r="CK18" s="542">
        <f t="shared" si="48"/>
        <v>734.23583634995214</v>
      </c>
      <c r="CL18" s="542">
        <f t="shared" si="48"/>
        <v>152.79304371348795</v>
      </c>
      <c r="CM18" s="542">
        <f t="shared" si="48"/>
        <v>822.55026072290207</v>
      </c>
      <c r="CN18" s="542">
        <f t="shared" si="48"/>
        <v>2095.5415133607021</v>
      </c>
      <c r="CO18" s="542">
        <f t="shared" si="48"/>
        <v>1018.2015425214972</v>
      </c>
      <c r="CP18" s="542">
        <f t="shared" si="48"/>
        <v>604.49548740269722</v>
      </c>
      <c r="CQ18" s="542">
        <f t="shared" si="48"/>
        <v>1235.1712387750031</v>
      </c>
      <c r="CR18" s="542">
        <f t="shared" si="48"/>
        <v>935.86164649378634</v>
      </c>
      <c r="CS18" s="542">
        <f t="shared" si="48"/>
        <v>680.88481636521828</v>
      </c>
      <c r="CT18" s="542">
        <f t="shared" si="48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9">+CX8+CX7</f>
        <v>546.35520600848758</v>
      </c>
      <c r="CY18" s="542">
        <f t="shared" si="49"/>
        <v>740.05323740549397</v>
      </c>
      <c r="CZ18" s="542">
        <f t="shared" si="49"/>
        <v>1562.8398745857353</v>
      </c>
      <c r="DA18" s="542">
        <f t="shared" si="49"/>
        <v>2078.6707075790819</v>
      </c>
      <c r="DB18" s="542">
        <f t="shared" si="49"/>
        <v>1791.9106210205318</v>
      </c>
      <c r="DC18" s="542">
        <f t="shared" si="49"/>
        <v>897.99158836344714</v>
      </c>
      <c r="DD18" s="542">
        <f t="shared" si="49"/>
        <v>939.96108734769393</v>
      </c>
      <c r="DE18" s="542">
        <f t="shared" si="49"/>
        <v>144.15820753170817</v>
      </c>
      <c r="DF18" s="542">
        <f t="shared" si="49"/>
        <v>1005.3489832864761</v>
      </c>
      <c r="DG18" s="542">
        <f t="shared" si="49"/>
        <v>782.50733653508746</v>
      </c>
      <c r="DH18" s="542">
        <f t="shared" si="49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50">+DL8+DL7</f>
        <v>581.53744960462564</v>
      </c>
      <c r="DM18" s="542">
        <f t="shared" si="50"/>
        <v>330.78671723400538</v>
      </c>
      <c r="DN18" s="542">
        <f t="shared" si="50"/>
        <v>63.901714500281315</v>
      </c>
      <c r="DO18" s="542">
        <f t="shared" si="50"/>
        <v>601.81638092267917</v>
      </c>
      <c r="DP18" s="542">
        <f t="shared" si="50"/>
        <v>540.32585698232299</v>
      </c>
      <c r="DQ18" s="542">
        <f t="shared" si="50"/>
        <v>570.14877542507304</v>
      </c>
      <c r="DR18" s="542">
        <f t="shared" si="50"/>
        <v>738.33733008313368</v>
      </c>
      <c r="DS18" s="542">
        <f t="shared" si="50"/>
        <v>-109.96601609664845</v>
      </c>
      <c r="DT18" s="542">
        <f t="shared" si="50"/>
        <v>1199.692266235596</v>
      </c>
      <c r="DU18" s="542">
        <f t="shared" si="50"/>
        <v>406.79633484146603</v>
      </c>
      <c r="DV18" s="542">
        <f t="shared" si="50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51">+DZ8+DZ7</f>
        <v>786.88495798989572</v>
      </c>
      <c r="EA18" s="542">
        <f t="shared" si="51"/>
        <v>173.07625405569638</v>
      </c>
      <c r="EB18" s="542">
        <f t="shared" si="51"/>
        <v>456.91604665080467</v>
      </c>
      <c r="EC18" s="542">
        <f t="shared" si="51"/>
        <v>-81.612458437313819</v>
      </c>
      <c r="ED18" s="542">
        <f t="shared" si="51"/>
        <v>724.9737798255934</v>
      </c>
      <c r="EE18" s="542">
        <f t="shared" si="51"/>
        <v>186.03808784537125</v>
      </c>
      <c r="EF18" s="542">
        <f t="shared" si="51"/>
        <v>282.62313772084929</v>
      </c>
      <c r="EG18" s="542">
        <f t="shared" si="51"/>
        <v>253.71612038912787</v>
      </c>
      <c r="EH18" s="542">
        <f t="shared" si="51"/>
        <v>1082.3581234122657</v>
      </c>
      <c r="EI18" s="542">
        <f t="shared" si="51"/>
        <v>988.66635116904263</v>
      </c>
      <c r="EJ18" s="542">
        <f t="shared" si="51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52">+EN8+EN7</f>
        <v>1597.5967902871362</v>
      </c>
      <c r="EO18" s="542">
        <f t="shared" si="52"/>
        <v>668.62750645505355</v>
      </c>
      <c r="EP18" s="542">
        <f t="shared" si="52"/>
        <v>-277.41721084177919</v>
      </c>
      <c r="EQ18" s="542">
        <f t="shared" si="52"/>
        <v>1453.1373274673469</v>
      </c>
      <c r="ER18" s="542">
        <f t="shared" si="52"/>
        <v>748.02509101161809</v>
      </c>
      <c r="ES18" s="542">
        <f t="shared" si="52"/>
        <v>892.91886346384797</v>
      </c>
      <c r="ET18" s="542">
        <f t="shared" si="52"/>
        <v>1070.8948468208541</v>
      </c>
      <c r="EU18" s="542">
        <f t="shared" si="52"/>
        <v>778.1560912883748</v>
      </c>
      <c r="EV18" s="542">
        <f t="shared" ref="EV18:EX18" si="53">+EV8+EV7</f>
        <v>1105.6242170786338</v>
      </c>
      <c r="EW18" s="542">
        <f t="shared" si="53"/>
        <v>1427.9236795665297</v>
      </c>
      <c r="EX18" s="542">
        <f t="shared" si="53"/>
        <v>1740.6887490241015</v>
      </c>
      <c r="EY18" s="542">
        <f t="shared" si="10"/>
        <v>11412.946040117673</v>
      </c>
      <c r="EZ18" s="573"/>
      <c r="FA18" s="542">
        <f t="shared" ref="FA18:FL18" si="54">+FA8+FA7</f>
        <v>3346.6086932600565</v>
      </c>
      <c r="FB18" s="542">
        <f t="shared" si="54"/>
        <v>54.051374321295782</v>
      </c>
      <c r="FC18" s="542">
        <f t="shared" si="54"/>
        <v>384.7322906647795</v>
      </c>
      <c r="FD18" s="542">
        <f t="shared" si="54"/>
        <v>849.95631867868178</v>
      </c>
      <c r="FE18" s="542">
        <f t="shared" si="54"/>
        <v>678.91744101826134</v>
      </c>
      <c r="FF18" s="542">
        <f t="shared" si="54"/>
        <v>1212.9627721725985</v>
      </c>
      <c r="FG18" s="542">
        <f t="shared" si="54"/>
        <v>479.6104782015824</v>
      </c>
      <c r="FH18" s="542">
        <f t="shared" si="54"/>
        <v>665.71287598639731</v>
      </c>
      <c r="FI18" s="542">
        <f t="shared" si="54"/>
        <v>652.45019176751816</v>
      </c>
      <c r="FJ18" s="542">
        <f t="shared" si="54"/>
        <v>538.01014824201093</v>
      </c>
      <c r="FK18" s="542">
        <f t="shared" si="54"/>
        <v>1247.3086312350356</v>
      </c>
      <c r="FL18" s="542">
        <f t="shared" si="54"/>
        <v>2799.8170840576672</v>
      </c>
      <c r="FM18" s="542">
        <f t="shared" si="11"/>
        <v>12910.138299605886</v>
      </c>
      <c r="FO18" s="542">
        <f t="shared" ref="FO18:FZ18" si="55">+FO8+FO7</f>
        <v>368.57504533114644</v>
      </c>
      <c r="FP18" s="542">
        <f t="shared" si="55"/>
        <v>1085.3390999138987</v>
      </c>
      <c r="FQ18" s="542">
        <f t="shared" si="55"/>
        <v>945.95406810084171</v>
      </c>
      <c r="FR18" s="542">
        <f t="shared" si="55"/>
        <v>409.79967123724003</v>
      </c>
      <c r="FS18" s="542">
        <f t="shared" si="55"/>
        <v>988.39241279810187</v>
      </c>
      <c r="FT18" s="542">
        <f t="shared" si="55"/>
        <v>679.21002777710373</v>
      </c>
      <c r="FU18" s="542">
        <f t="shared" si="55"/>
        <v>1064.264235608571</v>
      </c>
      <c r="FV18" s="542">
        <f t="shared" si="55"/>
        <v>854.62892343311626</v>
      </c>
      <c r="FW18" s="542">
        <f t="shared" si="55"/>
        <v>952.58327378809793</v>
      </c>
      <c r="FX18" s="542">
        <f t="shared" si="55"/>
        <v>821.42000645811174</v>
      </c>
      <c r="FY18" s="542">
        <f t="shared" si="55"/>
        <v>1673.9630029931573</v>
      </c>
      <c r="FZ18" s="542">
        <f t="shared" si="55"/>
        <v>754.35695063862806</v>
      </c>
      <c r="GA18" s="542">
        <f>+SUM(FO18:FZ18)</f>
        <v>10598.486718078015</v>
      </c>
      <c r="GC18" s="542">
        <f t="shared" ref="GC18" si="56">+GC8+GC7</f>
        <v>3283.2039468223124</v>
      </c>
      <c r="GD18" s="542">
        <f>+SUM(GC18:GC18)</f>
        <v>3283.2039468223124</v>
      </c>
    </row>
    <row r="19" spans="2:186" ht="15.75" x14ac:dyDescent="0.25">
      <c r="B19" s="687" t="s">
        <v>96</v>
      </c>
      <c r="C19" s="542">
        <f>+C20+C35+C38</f>
        <v>-56.586807755847872</v>
      </c>
      <c r="D19" s="542">
        <f t="shared" ref="D19:N19" si="57">+D20+D35+D38</f>
        <v>2313.277347878191</v>
      </c>
      <c r="E19" s="542">
        <f t="shared" si="57"/>
        <v>538.71478238279349</v>
      </c>
      <c r="F19" s="542">
        <f t="shared" si="57"/>
        <v>438.39645200408393</v>
      </c>
      <c r="G19" s="542">
        <f t="shared" si="57"/>
        <v>303.23387262235406</v>
      </c>
      <c r="H19" s="542">
        <f t="shared" si="57"/>
        <v>535.98955052899328</v>
      </c>
      <c r="I19" s="542">
        <f t="shared" si="57"/>
        <v>411.47797395794674</v>
      </c>
      <c r="J19" s="542">
        <f t="shared" si="57"/>
        <v>1823.4104552842591</v>
      </c>
      <c r="K19" s="542">
        <f t="shared" si="57"/>
        <v>747.09047116591012</v>
      </c>
      <c r="L19" s="542">
        <f t="shared" si="57"/>
        <v>1404.6146641491368</v>
      </c>
      <c r="M19" s="542">
        <f t="shared" si="57"/>
        <v>1013.3197631384846</v>
      </c>
      <c r="N19" s="542">
        <f t="shared" si="57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8">+R20+R35+R38</f>
        <v>1475.0500463576045</v>
      </c>
      <c r="S19" s="542">
        <f t="shared" si="58"/>
        <v>855.70835779084325</v>
      </c>
      <c r="T19" s="542">
        <f t="shared" si="58"/>
        <v>897.88166604103913</v>
      </c>
      <c r="U19" s="542">
        <f t="shared" si="58"/>
        <v>1194.3801076398595</v>
      </c>
      <c r="V19" s="542">
        <f t="shared" si="58"/>
        <v>2365.1207298859504</v>
      </c>
      <c r="W19" s="542">
        <f t="shared" si="58"/>
        <v>945.62120461792779</v>
      </c>
      <c r="X19" s="542">
        <f t="shared" si="58"/>
        <v>1215.6457873956795</v>
      </c>
      <c r="Y19" s="542">
        <f t="shared" si="58"/>
        <v>2274.0097215946262</v>
      </c>
      <c r="Z19" s="542">
        <f t="shared" si="58"/>
        <v>866.10829295177473</v>
      </c>
      <c r="AA19" s="542">
        <f t="shared" si="58"/>
        <v>1141.1186343587774</v>
      </c>
      <c r="AB19" s="542">
        <f t="shared" si="58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9">+AG20+AG35+AG38</f>
        <v>1810.909173656094</v>
      </c>
      <c r="AH19" s="542">
        <f t="shared" si="59"/>
        <v>366.54241401612506</v>
      </c>
      <c r="AI19" s="542">
        <f t="shared" si="59"/>
        <v>1318.3687048653273</v>
      </c>
      <c r="AJ19" s="542">
        <f t="shared" si="59"/>
        <v>1434.3774059736259</v>
      </c>
      <c r="AK19" s="542">
        <f t="shared" si="59"/>
        <v>198.19215987340465</v>
      </c>
      <c r="AL19" s="542">
        <f t="shared" si="59"/>
        <v>175.1107192405712</v>
      </c>
      <c r="AM19" s="542">
        <f t="shared" si="59"/>
        <v>615.6952239383329</v>
      </c>
      <c r="AN19" s="542">
        <f t="shared" si="59"/>
        <v>906.13410218195258</v>
      </c>
      <c r="AO19" s="542">
        <f t="shared" si="59"/>
        <v>1033.172033071651</v>
      </c>
      <c r="AP19" s="542">
        <f t="shared" si="59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60">+AU20+AU35+AU38</f>
        <v>1418.8777235947732</v>
      </c>
      <c r="AV19" s="542">
        <f t="shared" si="60"/>
        <v>1438.4777051940059</v>
      </c>
      <c r="AW19" s="542">
        <f t="shared" si="60"/>
        <v>1048.9324745594454</v>
      </c>
      <c r="AX19" s="542">
        <f t="shared" si="60"/>
        <v>2954.2459320718112</v>
      </c>
      <c r="AY19" s="542">
        <f t="shared" si="60"/>
        <v>1137.864601743725</v>
      </c>
      <c r="AZ19" s="542">
        <f t="shared" si="60"/>
        <v>1266.5534608730791</v>
      </c>
      <c r="BA19" s="542">
        <f t="shared" si="60"/>
        <v>2795.0574630024153</v>
      </c>
      <c r="BB19" s="542">
        <f t="shared" si="60"/>
        <v>851.5569618179029</v>
      </c>
      <c r="BC19" s="542">
        <f t="shared" si="60"/>
        <v>1574.6027718762634</v>
      </c>
      <c r="BD19" s="542">
        <f t="shared" si="60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61">+BH20+BH35+BH38</f>
        <v>1337.9742206628819</v>
      </c>
      <c r="BI19" s="542">
        <f t="shared" si="61"/>
        <v>1386.3009215505076</v>
      </c>
      <c r="BJ19" s="542">
        <f t="shared" si="61"/>
        <v>267.21457389312462</v>
      </c>
      <c r="BK19" s="542">
        <f t="shared" si="61"/>
        <v>2832.1513336105181</v>
      </c>
      <c r="BL19" s="542">
        <f t="shared" si="61"/>
        <v>2169.808956403122</v>
      </c>
      <c r="BM19" s="542">
        <f t="shared" si="61"/>
        <v>-249.80867708858122</v>
      </c>
      <c r="BN19" s="542">
        <f t="shared" si="61"/>
        <v>304.12128590238757</v>
      </c>
      <c r="BO19" s="542">
        <f t="shared" si="61"/>
        <v>661.48957846302028</v>
      </c>
      <c r="BP19" s="542">
        <f t="shared" si="61"/>
        <v>3132.0608747949923</v>
      </c>
      <c r="BQ19" s="542">
        <f t="shared" si="61"/>
        <v>-183.05456041584017</v>
      </c>
      <c r="BR19" s="542">
        <f t="shared" si="61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62">+BV20+BV35+BV38</f>
        <v>-316.53477146119457</v>
      </c>
      <c r="BW19" s="542">
        <f t="shared" si="62"/>
        <v>409.70863699700192</v>
      </c>
      <c r="BX19" s="542">
        <f t="shared" si="62"/>
        <v>312.16007492680228</v>
      </c>
      <c r="BY19" s="542">
        <f t="shared" si="62"/>
        <v>423.68118966305633</v>
      </c>
      <c r="BZ19" s="542">
        <f t="shared" si="62"/>
        <v>909.57165315269253</v>
      </c>
      <c r="CA19" s="542">
        <f t="shared" si="62"/>
        <v>244.80158445963588</v>
      </c>
      <c r="CB19" s="542">
        <f t="shared" si="62"/>
        <v>916.19670771681672</v>
      </c>
      <c r="CC19" s="542">
        <f t="shared" si="62"/>
        <v>792.23579239354569</v>
      </c>
      <c r="CD19" s="542">
        <f t="shared" si="62"/>
        <v>977.24557559266759</v>
      </c>
      <c r="CE19" s="542">
        <f t="shared" si="62"/>
        <v>195.4761892240395</v>
      </c>
      <c r="CF19" s="542">
        <f t="shared" si="62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63">+CJ20+CJ35+CJ38</f>
        <v>-303.59978870129947</v>
      </c>
      <c r="CK19" s="542">
        <f t="shared" si="63"/>
        <v>3011.8785543499521</v>
      </c>
      <c r="CL19" s="542">
        <f t="shared" si="63"/>
        <v>-1221.4502002865122</v>
      </c>
      <c r="CM19" s="542">
        <f t="shared" si="63"/>
        <v>964.40245572290246</v>
      </c>
      <c r="CN19" s="542">
        <f t="shared" si="63"/>
        <v>2166.5177443607017</v>
      </c>
      <c r="CO19" s="542">
        <f t="shared" si="63"/>
        <v>197.41339252149646</v>
      </c>
      <c r="CP19" s="542">
        <f t="shared" si="63"/>
        <v>385.84261140269757</v>
      </c>
      <c r="CQ19" s="542">
        <f t="shared" si="63"/>
        <v>3584.2226257750035</v>
      </c>
      <c r="CR19" s="542">
        <f t="shared" si="63"/>
        <v>-788.72634950621341</v>
      </c>
      <c r="CS19" s="542">
        <f t="shared" si="63"/>
        <v>-74.56125263478225</v>
      </c>
      <c r="CT19" s="542">
        <f t="shared" si="63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64">+CX20+CX35+CX38</f>
        <v>241.5771510084877</v>
      </c>
      <c r="CY19" s="542">
        <f t="shared" si="64"/>
        <v>430.59221240549397</v>
      </c>
      <c r="CZ19" s="542">
        <f t="shared" si="64"/>
        <v>1580.6678755857354</v>
      </c>
      <c r="DA19" s="542">
        <f t="shared" si="64"/>
        <v>2339.5157625790816</v>
      </c>
      <c r="DB19" s="542">
        <f t="shared" si="64"/>
        <v>1470.5525640205317</v>
      </c>
      <c r="DC19" s="542">
        <f t="shared" si="64"/>
        <v>888.27210336344729</v>
      </c>
      <c r="DD19" s="542">
        <f t="shared" si="64"/>
        <v>1037.3891133476939</v>
      </c>
      <c r="DE19" s="542">
        <f t="shared" si="64"/>
        <v>344.52661353170873</v>
      </c>
      <c r="DF19" s="542">
        <f t="shared" si="64"/>
        <v>1144.0955712864754</v>
      </c>
      <c r="DG19" s="542">
        <f t="shared" si="64"/>
        <v>487.9768145350879</v>
      </c>
      <c r="DH19" s="542">
        <f t="shared" si="64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65">+DL20+DL35+DL38</f>
        <v>431.614801604626</v>
      </c>
      <c r="DM19" s="542">
        <f t="shared" si="65"/>
        <v>211.42142023400484</v>
      </c>
      <c r="DN19" s="542">
        <f t="shared" si="65"/>
        <v>322.10446650028098</v>
      </c>
      <c r="DO19" s="542">
        <f t="shared" si="65"/>
        <v>123.46395992267983</v>
      </c>
      <c r="DP19" s="542">
        <f t="shared" si="65"/>
        <v>700.14220898232259</v>
      </c>
      <c r="DQ19" s="542">
        <f t="shared" si="65"/>
        <v>448.66316542507337</v>
      </c>
      <c r="DR19" s="542">
        <f t="shared" si="65"/>
        <v>1523.5587880831333</v>
      </c>
      <c r="DS19" s="542">
        <f t="shared" si="65"/>
        <v>-368.24394909664841</v>
      </c>
      <c r="DT19" s="542">
        <f t="shared" si="65"/>
        <v>1184.4956492355966</v>
      </c>
      <c r="DU19" s="542">
        <f t="shared" si="65"/>
        <v>157.49375784146582</v>
      </c>
      <c r="DV19" s="542">
        <f t="shared" si="65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6">+DZ20+DZ35+DZ38</f>
        <v>273.09824598989536</v>
      </c>
      <c r="EA19" s="542">
        <f t="shared" si="66"/>
        <v>876.28482505569593</v>
      </c>
      <c r="EB19" s="542">
        <f t="shared" si="66"/>
        <v>413.6902216508048</v>
      </c>
      <c r="EC19" s="542">
        <f t="shared" si="66"/>
        <v>316.16093056268636</v>
      </c>
      <c r="ED19" s="542">
        <f t="shared" si="66"/>
        <v>1052.4079478255931</v>
      </c>
      <c r="EE19" s="542">
        <f t="shared" si="66"/>
        <v>313.40264484537153</v>
      </c>
      <c r="EF19" s="542">
        <f t="shared" si="66"/>
        <v>447.63059272084973</v>
      </c>
      <c r="EG19" s="542">
        <f t="shared" si="66"/>
        <v>284.96697238912759</v>
      </c>
      <c r="EH19" s="542">
        <f t="shared" si="66"/>
        <v>50.482007102265698</v>
      </c>
      <c r="EI19" s="542">
        <f t="shared" si="66"/>
        <v>1133.3315391690426</v>
      </c>
      <c r="EJ19" s="542">
        <f t="shared" si="66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7">+EN20+EN35+EN38</f>
        <v>1249.6433559871361</v>
      </c>
      <c r="EO19" s="542">
        <f t="shared" si="67"/>
        <v>550.20083192505388</v>
      </c>
      <c r="EP19" s="542">
        <f t="shared" si="67"/>
        <v>117.58928487822097</v>
      </c>
      <c r="EQ19" s="542">
        <f t="shared" si="67"/>
        <v>1102.0314219173467</v>
      </c>
      <c r="ER19" s="542">
        <f t="shared" si="67"/>
        <v>445.51501982161835</v>
      </c>
      <c r="ES19" s="542">
        <f t="shared" si="67"/>
        <v>1033.9766302938481</v>
      </c>
      <c r="ET19" s="542">
        <f t="shared" si="67"/>
        <v>811.71368338085244</v>
      </c>
      <c r="EU19" s="542">
        <f t="shared" si="67"/>
        <v>839.64186609837611</v>
      </c>
      <c r="EV19" s="542">
        <f t="shared" ref="EV19:EX19" si="68">+EV20+EV35+EV38</f>
        <v>1118.5475136886339</v>
      </c>
      <c r="EW19" s="542">
        <f t="shared" si="68"/>
        <v>1496.0106410265298</v>
      </c>
      <c r="EX19" s="542">
        <f t="shared" si="68"/>
        <v>1362.0078705741012</v>
      </c>
      <c r="EY19" s="542">
        <f t="shared" si="10"/>
        <v>10237.021737827674</v>
      </c>
      <c r="EZ19" s="573"/>
      <c r="FA19" s="542">
        <f t="shared" ref="FA19:FL19" si="69">+FA20+FA35+FA38</f>
        <v>3618.1796623400551</v>
      </c>
      <c r="FB19" s="542">
        <f t="shared" si="69"/>
        <v>15.484837701296726</v>
      </c>
      <c r="FC19" s="542">
        <f t="shared" si="69"/>
        <v>403.71723131477961</v>
      </c>
      <c r="FD19" s="542">
        <f t="shared" si="69"/>
        <v>1087.7111264286816</v>
      </c>
      <c r="FE19" s="542">
        <f t="shared" si="69"/>
        <v>700.14364407826122</v>
      </c>
      <c r="FF19" s="542">
        <f t="shared" si="69"/>
        <v>1201.5617863125985</v>
      </c>
      <c r="FG19" s="542">
        <f t="shared" si="69"/>
        <v>551.83074006158245</v>
      </c>
      <c r="FH19" s="542">
        <f t="shared" si="69"/>
        <v>956.28263504639733</v>
      </c>
      <c r="FI19" s="542">
        <f t="shared" si="69"/>
        <v>743.21425467751828</v>
      </c>
      <c r="FJ19" s="542">
        <f t="shared" si="69"/>
        <v>620.09420764201104</v>
      </c>
      <c r="FK19" s="542">
        <f t="shared" si="69"/>
        <v>729.14998274503535</v>
      </c>
      <c r="FL19" s="542">
        <f t="shared" si="69"/>
        <v>2792.6415425976679</v>
      </c>
      <c r="FM19" s="542">
        <f t="shared" si="11"/>
        <v>13420.011650945884</v>
      </c>
      <c r="FO19" s="542">
        <f t="shared" ref="FO19:FZ19" si="70">+FO20+FO35+FO38</f>
        <v>468.73053688114635</v>
      </c>
      <c r="FP19" s="542">
        <f t="shared" si="70"/>
        <v>1131.5570546238987</v>
      </c>
      <c r="FQ19" s="542">
        <f t="shared" si="70"/>
        <v>702.87970188084182</v>
      </c>
      <c r="FR19" s="542">
        <f t="shared" si="70"/>
        <v>532.88501849723991</v>
      </c>
      <c r="FS19" s="542">
        <f t="shared" si="70"/>
        <v>1092.843791418102</v>
      </c>
      <c r="FT19" s="542">
        <f t="shared" si="70"/>
        <v>280.93798425710361</v>
      </c>
      <c r="FU19" s="542">
        <f t="shared" si="70"/>
        <v>1387.9873551985711</v>
      </c>
      <c r="FV19" s="542">
        <f t="shared" si="70"/>
        <v>588.11615291311603</v>
      </c>
      <c r="FW19" s="542">
        <f t="shared" si="70"/>
        <v>951.93503851809817</v>
      </c>
      <c r="FX19" s="542">
        <f t="shared" si="70"/>
        <v>1726.1359912381115</v>
      </c>
      <c r="FY19" s="542">
        <f t="shared" si="70"/>
        <v>1415.7242097531575</v>
      </c>
      <c r="FZ19" s="542">
        <f t="shared" si="70"/>
        <v>1152.633441468628</v>
      </c>
      <c r="GA19" s="542">
        <f>+SUM(FO19:FZ19)</f>
        <v>11432.366276648014</v>
      </c>
      <c r="GC19" s="542">
        <f t="shared" ref="GC19" si="71">+GC20+GC35+GC38</f>
        <v>4534.1077797523121</v>
      </c>
      <c r="GD19" s="542">
        <f>+SUM(GC19:GC19)</f>
        <v>4534.1077797523121</v>
      </c>
    </row>
    <row r="20" spans="2:186" ht="15.75" x14ac:dyDescent="0.25">
      <c r="B20" s="690" t="s">
        <v>51</v>
      </c>
      <c r="C20" s="520">
        <f>+C21+C29+C30+C31+C32+C33+C34</f>
        <v>72.623147779999996</v>
      </c>
      <c r="D20" s="520">
        <f t="shared" ref="D20:N20" si="72">+D21+D29+D30+D31+D32+D33+D34</f>
        <v>1490.9880168</v>
      </c>
      <c r="E20" s="520">
        <f t="shared" si="72"/>
        <v>76.540587860000002</v>
      </c>
      <c r="F20" s="520">
        <f t="shared" si="72"/>
        <v>139.58117140500002</v>
      </c>
      <c r="G20" s="520">
        <f t="shared" si="72"/>
        <v>118.912297361</v>
      </c>
      <c r="H20" s="520">
        <f t="shared" si="72"/>
        <v>218.93698109400003</v>
      </c>
      <c r="I20" s="520">
        <f t="shared" si="72"/>
        <v>112.12013992</v>
      </c>
      <c r="J20" s="520">
        <f t="shared" si="72"/>
        <v>1201.45806103</v>
      </c>
      <c r="K20" s="520">
        <f t="shared" si="72"/>
        <v>132.99141558000002</v>
      </c>
      <c r="L20" s="520">
        <f t="shared" si="72"/>
        <v>145.56464162</v>
      </c>
      <c r="M20" s="520">
        <f t="shared" si="72"/>
        <v>331.87360917000001</v>
      </c>
      <c r="N20" s="520">
        <f t="shared" si="72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73">+R21+R29+R30+R31+R32+R33+R34</f>
        <v>169.74106364899998</v>
      </c>
      <c r="S20" s="520">
        <f t="shared" si="73"/>
        <v>51.776419235000006</v>
      </c>
      <c r="T20" s="520">
        <f t="shared" si="73"/>
        <v>125.36303781600002</v>
      </c>
      <c r="U20" s="520">
        <f t="shared" si="73"/>
        <v>471.51523400000002</v>
      </c>
      <c r="V20" s="520">
        <f t="shared" si="73"/>
        <v>2468.78260533</v>
      </c>
      <c r="W20" s="520">
        <f t="shared" si="73"/>
        <v>123.803030589</v>
      </c>
      <c r="X20" s="520">
        <f t="shared" si="73"/>
        <v>946.64388096200003</v>
      </c>
      <c r="Y20" s="520">
        <f t="shared" si="73"/>
        <v>806.93994695000004</v>
      </c>
      <c r="Z20" s="520">
        <f t="shared" si="73"/>
        <v>115.778995757</v>
      </c>
      <c r="AA20" s="520">
        <f t="shared" si="73"/>
        <v>184.64687264999998</v>
      </c>
      <c r="AB20" s="520">
        <f t="shared" si="73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74">+AG21+AG29+AG30+AG31+AG32+AG33+AG34</f>
        <v>795.16606606999994</v>
      </c>
      <c r="AH20" s="520">
        <f t="shared" si="74"/>
        <v>258.51650513999999</v>
      </c>
      <c r="AI20" s="520">
        <f t="shared" si="74"/>
        <v>1211.28883025</v>
      </c>
      <c r="AJ20" s="520">
        <f t="shared" si="74"/>
        <v>1197.68273181</v>
      </c>
      <c r="AK20" s="520">
        <f t="shared" si="74"/>
        <v>351.48874913999998</v>
      </c>
      <c r="AL20" s="520">
        <f t="shared" si="74"/>
        <v>26.244160179999998</v>
      </c>
      <c r="AM20" s="520">
        <f t="shared" si="74"/>
        <v>180.01479728000001</v>
      </c>
      <c r="AN20" s="520">
        <f t="shared" si="74"/>
        <v>69.611190359999995</v>
      </c>
      <c r="AO20" s="520">
        <f t="shared" si="74"/>
        <v>199.93219443000001</v>
      </c>
      <c r="AP20" s="520">
        <f t="shared" si="74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75">+AU21+AU29+AU30+AU31+AU32+AU33+AU34</f>
        <v>107.82504283999999</v>
      </c>
      <c r="AV20" s="520">
        <f t="shared" si="75"/>
        <v>245.26763076</v>
      </c>
      <c r="AW20" s="520">
        <f t="shared" si="75"/>
        <v>87.027700289999984</v>
      </c>
      <c r="AX20" s="520">
        <f t="shared" si="75"/>
        <v>2066.9845131699999</v>
      </c>
      <c r="AY20" s="520">
        <f t="shared" si="75"/>
        <v>1095.61548184</v>
      </c>
      <c r="AZ20" s="520">
        <f t="shared" si="75"/>
        <v>42.532034254999999</v>
      </c>
      <c r="BA20" s="520">
        <f t="shared" si="75"/>
        <v>1239.267861586</v>
      </c>
      <c r="BB20" s="520">
        <f t="shared" si="75"/>
        <v>418.29337955</v>
      </c>
      <c r="BC20" s="520">
        <f t="shared" si="75"/>
        <v>284.94841774999998</v>
      </c>
      <c r="BD20" s="520">
        <f t="shared" si="75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76">+BH21+BH29+BH30+BH31+BH32+BH33+BH34</f>
        <v>162.34708696000001</v>
      </c>
      <c r="BI20" s="520">
        <f t="shared" si="76"/>
        <v>138.15376537</v>
      </c>
      <c r="BJ20" s="520">
        <f t="shared" si="76"/>
        <v>143.10928006</v>
      </c>
      <c r="BK20" s="520">
        <f t="shared" si="76"/>
        <v>1057.49891856</v>
      </c>
      <c r="BL20" s="520">
        <f t="shared" si="76"/>
        <v>1426.7625395099999</v>
      </c>
      <c r="BM20" s="520">
        <f t="shared" si="76"/>
        <v>93.843418200000002</v>
      </c>
      <c r="BN20" s="520">
        <f t="shared" si="76"/>
        <v>100.78212363</v>
      </c>
      <c r="BO20" s="520">
        <f t="shared" si="76"/>
        <v>30.406365639999997</v>
      </c>
      <c r="BP20" s="520">
        <f t="shared" si="76"/>
        <v>3214.482617265</v>
      </c>
      <c r="BQ20" s="520">
        <f t="shared" si="76"/>
        <v>209.62469375000001</v>
      </c>
      <c r="BR20" s="520">
        <f t="shared" si="76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77">+BV21+BV29+BV30+BV31+BV32+BV33+BV34</f>
        <v>156.38218463999999</v>
      </c>
      <c r="BW20" s="520">
        <f t="shared" si="77"/>
        <v>6.9736323289999991</v>
      </c>
      <c r="BX20" s="520">
        <f t="shared" si="77"/>
        <v>57.484748775</v>
      </c>
      <c r="BY20" s="520">
        <f t="shared" si="77"/>
        <v>19.3036961</v>
      </c>
      <c r="BZ20" s="520">
        <f t="shared" si="77"/>
        <v>49.252000000000002</v>
      </c>
      <c r="CA20" s="520">
        <f t="shared" si="77"/>
        <v>679.77479659000005</v>
      </c>
      <c r="CB20" s="520">
        <f t="shared" si="77"/>
        <v>582.62588321999999</v>
      </c>
      <c r="CC20" s="520">
        <f t="shared" si="77"/>
        <v>968.57649506999996</v>
      </c>
      <c r="CD20" s="520">
        <f t="shared" si="77"/>
        <v>525.58245077200002</v>
      </c>
      <c r="CE20" s="520">
        <f t="shared" si="77"/>
        <v>18.363919719999998</v>
      </c>
      <c r="CF20" s="520">
        <f t="shared" si="77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8">+CJ21+CJ29+CJ30+CJ31+CJ32+CJ33+CJ34</f>
        <v>5.9838248900000002</v>
      </c>
      <c r="CK20" s="520">
        <f t="shared" si="78"/>
        <v>851.45695106999995</v>
      </c>
      <c r="CL20" s="520">
        <f t="shared" si="78"/>
        <v>11.76687418</v>
      </c>
      <c r="CM20" s="520">
        <f t="shared" si="78"/>
        <v>728.67770480199999</v>
      </c>
      <c r="CN20" s="520">
        <f t="shared" si="78"/>
        <v>1627.0837673799999</v>
      </c>
      <c r="CO20" s="520">
        <f t="shared" si="78"/>
        <v>494.26975299000003</v>
      </c>
      <c r="CP20" s="520">
        <f t="shared" si="78"/>
        <v>8.5396843499999999</v>
      </c>
      <c r="CQ20" s="520">
        <f t="shared" si="78"/>
        <v>2139.9570836299999</v>
      </c>
      <c r="CR20" s="520">
        <f t="shared" si="78"/>
        <v>57.736958234999996</v>
      </c>
      <c r="CS20" s="520">
        <f t="shared" si="78"/>
        <v>138.07452216999999</v>
      </c>
      <c r="CT20" s="520">
        <f t="shared" si="78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9">+CX21+CX29+CX30+CX31+CX32+CX33+CX34</f>
        <v>6.1</v>
      </c>
      <c r="CY20" s="520">
        <f t="shared" si="79"/>
        <v>1.2977819300000002</v>
      </c>
      <c r="CZ20" s="520">
        <f t="shared" si="79"/>
        <v>103.62902059</v>
      </c>
      <c r="DA20" s="520">
        <f t="shared" si="79"/>
        <v>1444.5293608299999</v>
      </c>
      <c r="DB20" s="520">
        <f t="shared" si="79"/>
        <v>293.6728</v>
      </c>
      <c r="DC20" s="520">
        <f t="shared" si="79"/>
        <v>207.79285420000002</v>
      </c>
      <c r="DD20" s="520">
        <f t="shared" si="79"/>
        <v>1116.336992</v>
      </c>
      <c r="DE20" s="520">
        <f t="shared" si="79"/>
        <v>2.9766151600000001</v>
      </c>
      <c r="DF20" s="520">
        <f t="shared" si="79"/>
        <v>2004.8370141099997</v>
      </c>
      <c r="DG20" s="520">
        <f t="shared" si="79"/>
        <v>98.555923159999992</v>
      </c>
      <c r="DH20" s="520">
        <f t="shared" si="79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80">+DL21+DL29+DL30+DL31+DL32+DL33+DL34</f>
        <v>211.33003354000002</v>
      </c>
      <c r="DM20" s="520">
        <f t="shared" si="80"/>
        <v>200.34057041000003</v>
      </c>
      <c r="DN20" s="520">
        <f t="shared" si="80"/>
        <v>208.60747970000003</v>
      </c>
      <c r="DO20" s="520">
        <f t="shared" si="80"/>
        <v>72.761303949999999</v>
      </c>
      <c r="DP20" s="520">
        <f t="shared" si="80"/>
        <v>3.7980353899999999</v>
      </c>
      <c r="DQ20" s="520">
        <f t="shared" si="80"/>
        <v>78.727919449999987</v>
      </c>
      <c r="DR20" s="520">
        <f>+DR21+DR29+DR30+DR31+DR32+DR33+DR34</f>
        <v>1020.47099796</v>
      </c>
      <c r="DS20" s="520">
        <f t="shared" si="80"/>
        <v>144.53842546999999</v>
      </c>
      <c r="DT20" s="520">
        <f t="shared" si="80"/>
        <v>1287.9694119000003</v>
      </c>
      <c r="DU20" s="520">
        <f t="shared" si="80"/>
        <v>30.942731969999997</v>
      </c>
      <c r="DV20" s="520">
        <f t="shared" si="80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81">+DZ21+DZ29+DZ30+DZ31+DZ32+DZ33+DZ34</f>
        <v>22.696064109999998</v>
      </c>
      <c r="EA20" s="520">
        <f t="shared" si="81"/>
        <v>841.33272961</v>
      </c>
      <c r="EB20" s="520">
        <f t="shared" si="81"/>
        <v>11.231856580000001</v>
      </c>
      <c r="EC20" s="520">
        <f t="shared" si="81"/>
        <v>104.77270233</v>
      </c>
      <c r="ED20" s="520">
        <f t="shared" si="81"/>
        <v>960.61186361299997</v>
      </c>
      <c r="EE20" s="520">
        <f t="shared" si="81"/>
        <v>260.07505587000003</v>
      </c>
      <c r="EF20" s="520">
        <f t="shared" si="81"/>
        <v>18.05788729</v>
      </c>
      <c r="EG20" s="520">
        <f t="shared" si="81"/>
        <v>2.7971813600000002</v>
      </c>
      <c r="EH20" s="520">
        <f t="shared" si="81"/>
        <v>0.22130806</v>
      </c>
      <c r="EI20" s="520">
        <f t="shared" si="81"/>
        <v>49.449352660000002</v>
      </c>
      <c r="EJ20" s="520">
        <f t="shared" si="81"/>
        <v>1972.5621651800002</v>
      </c>
      <c r="EK20" s="520">
        <f t="shared" si="9"/>
        <v>4261.9825249530004</v>
      </c>
      <c r="EL20" s="704"/>
      <c r="EM20" s="520">
        <f>+EM21+EM29+EM30+EM31+EM32+EM33+EM34</f>
        <v>8.4409542399999999</v>
      </c>
      <c r="EN20" s="520">
        <f t="shared" ref="EN20:EU20" si="82">+EN21+EN29+EN30+EN31+EN32+EN33+EN34</f>
        <v>8.3651797699999992</v>
      </c>
      <c r="EO20" s="520">
        <f t="shared" si="82"/>
        <v>158.31253115000001</v>
      </c>
      <c r="EP20" s="520">
        <f t="shared" si="82"/>
        <v>7.0996281999999997</v>
      </c>
      <c r="EQ20" s="520">
        <f t="shared" si="82"/>
        <v>708.48265731000004</v>
      </c>
      <c r="ER20" s="520">
        <f t="shared" si="82"/>
        <v>50.764554090000004</v>
      </c>
      <c r="ES20" s="520">
        <f t="shared" si="82"/>
        <v>253.47520671999999</v>
      </c>
      <c r="ET20" s="520">
        <f t="shared" si="82"/>
        <v>539.81711270999995</v>
      </c>
      <c r="EU20" s="520">
        <f t="shared" si="82"/>
        <v>509.830263</v>
      </c>
      <c r="EV20" s="520">
        <f t="shared" ref="EV20:EX20" si="83">+EV21+EV29+EV30+EV31+EV32+EV33+EV34</f>
        <v>78.413983869999981</v>
      </c>
      <c r="EW20" s="520">
        <f t="shared" si="83"/>
        <v>87.660771229999995</v>
      </c>
      <c r="EX20" s="520">
        <f t="shared" si="83"/>
        <v>155.49924319999997</v>
      </c>
      <c r="EY20" s="520">
        <f t="shared" si="10"/>
        <v>2566.1620854899998</v>
      </c>
      <c r="EZ20" s="704"/>
      <c r="FA20" s="520">
        <f t="shared" ref="FA20:FL20" si="84">+FA21+FA29+FA30+FA31+FA32+FA33+FA34</f>
        <v>1.08290011</v>
      </c>
      <c r="FB20" s="520">
        <f t="shared" si="84"/>
        <v>12.70333007</v>
      </c>
      <c r="FC20" s="520">
        <f t="shared" si="84"/>
        <v>56.865367130000003</v>
      </c>
      <c r="FD20" s="520">
        <f t="shared" si="84"/>
        <v>37.425713459999997</v>
      </c>
      <c r="FE20" s="520">
        <f t="shared" si="84"/>
        <v>882.77688319000004</v>
      </c>
      <c r="FF20" s="520">
        <f t="shared" si="84"/>
        <v>1008.6292761899999</v>
      </c>
      <c r="FG20" s="520">
        <f t="shared" si="84"/>
        <v>315.18301399000001</v>
      </c>
      <c r="FH20" s="520">
        <f t="shared" si="84"/>
        <v>1023.87</v>
      </c>
      <c r="FI20" s="520">
        <f t="shared" si="84"/>
        <v>618.93413047000001</v>
      </c>
      <c r="FJ20" s="520">
        <f t="shared" si="84"/>
        <v>405.34822095999999</v>
      </c>
      <c r="FK20" s="520">
        <f t="shared" si="84"/>
        <v>4.7693668999999996</v>
      </c>
      <c r="FL20" s="520">
        <f t="shared" si="84"/>
        <v>1759.1415989900001</v>
      </c>
      <c r="FM20" s="520">
        <f t="shared" si="11"/>
        <v>6126.7298014600001</v>
      </c>
      <c r="FO20" s="520">
        <f t="shared" ref="FO20:FZ20" si="85">+FO21+FO29+FO30+FO31+FO32+FO33+FO34</f>
        <v>12.162303999999999</v>
      </c>
      <c r="FP20" s="520">
        <f t="shared" si="85"/>
        <v>18.766427310000001</v>
      </c>
      <c r="FQ20" s="520">
        <f t="shared" si="85"/>
        <v>69.750897549999991</v>
      </c>
      <c r="FR20" s="520">
        <f t="shared" si="85"/>
        <v>9.5602686200000004</v>
      </c>
      <c r="FS20" s="520">
        <f t="shared" si="85"/>
        <v>461.34665914000004</v>
      </c>
      <c r="FT20" s="520">
        <f t="shared" si="85"/>
        <v>413.26171064000005</v>
      </c>
      <c r="FU20" s="520">
        <f t="shared" si="85"/>
        <v>614.41969245999996</v>
      </c>
      <c r="FV20" s="520">
        <f t="shared" si="85"/>
        <v>141.72090861000001</v>
      </c>
      <c r="FW20" s="520">
        <f t="shared" si="85"/>
        <v>161.56082395999999</v>
      </c>
      <c r="FX20" s="520">
        <f t="shared" si="85"/>
        <v>762.55366804000005</v>
      </c>
      <c r="FY20" s="520">
        <f t="shared" si="85"/>
        <v>925.1031300300001</v>
      </c>
      <c r="FZ20" s="520">
        <f t="shared" si="85"/>
        <v>1713.30281126</v>
      </c>
      <c r="GA20" s="520">
        <f>+SUM(FO20:FZ20)</f>
        <v>5303.5093016199999</v>
      </c>
      <c r="GC20" s="520">
        <f t="shared" ref="GC20" si="86">+GC21+GC29+GC30+GC31+GC32+GC33+GC34</f>
        <v>4251.4893421699999</v>
      </c>
      <c r="GD20" s="520">
        <f>+SUM(GC20:GC20)</f>
        <v>4251.4893421699999</v>
      </c>
    </row>
    <row r="21" spans="2:186" ht="15.75" x14ac:dyDescent="0.25">
      <c r="B21" s="694" t="s">
        <v>680</v>
      </c>
      <c r="C21" s="518">
        <f>+SUM(C22:C27)</f>
        <v>1.13353561</v>
      </c>
      <c r="D21" s="518">
        <f t="shared" ref="D21:N21" si="87">+SUM(D22:D27)</f>
        <v>8.48777516</v>
      </c>
      <c r="E21" s="518">
        <f t="shared" si="87"/>
        <v>39.476137999999999</v>
      </c>
      <c r="F21" s="518">
        <f t="shared" si="87"/>
        <v>31.880477410000001</v>
      </c>
      <c r="G21" s="518">
        <f t="shared" si="87"/>
        <v>12.872961660000001</v>
      </c>
      <c r="H21" s="518">
        <f t="shared" si="87"/>
        <v>103.41175839</v>
      </c>
      <c r="I21" s="518">
        <f t="shared" si="87"/>
        <v>-0.40757406999999996</v>
      </c>
      <c r="J21" s="518">
        <f t="shared" si="87"/>
        <v>1.4580610300000001</v>
      </c>
      <c r="K21" s="518">
        <f t="shared" si="87"/>
        <v>25.154811980000002</v>
      </c>
      <c r="L21" s="518">
        <f t="shared" si="87"/>
        <v>19.804049720000002</v>
      </c>
      <c r="M21" s="518">
        <f t="shared" si="87"/>
        <v>127.43764049000001</v>
      </c>
      <c r="N21" s="518">
        <f t="shared" si="87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88">+SUM(R22:R27)</f>
        <v>2.71633543</v>
      </c>
      <c r="S21" s="518">
        <f t="shared" si="88"/>
        <v>26.208743660000003</v>
      </c>
      <c r="T21" s="518">
        <f t="shared" si="88"/>
        <v>70.32132768000001</v>
      </c>
      <c r="U21" s="518">
        <f t="shared" si="88"/>
        <v>-4.6205053100000004</v>
      </c>
      <c r="V21" s="518">
        <f t="shared" si="88"/>
        <v>31.669573759999999</v>
      </c>
      <c r="W21" s="518">
        <f t="shared" si="88"/>
        <v>73.090368949999998</v>
      </c>
      <c r="X21" s="518">
        <f t="shared" si="88"/>
        <v>158.50597698000001</v>
      </c>
      <c r="Y21" s="518">
        <f t="shared" si="88"/>
        <v>717.69069968999997</v>
      </c>
      <c r="Z21" s="518">
        <f t="shared" si="88"/>
        <v>5.5</v>
      </c>
      <c r="AA21" s="518">
        <f t="shared" si="88"/>
        <v>22.041423080000001</v>
      </c>
      <c r="AB21" s="518">
        <f t="shared" si="88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89">+SUM(AG22:AG27)</f>
        <v>1.365</v>
      </c>
      <c r="AH21" s="518">
        <f t="shared" si="89"/>
        <v>49</v>
      </c>
      <c r="AI21" s="518">
        <f t="shared" si="89"/>
        <v>3.55168302</v>
      </c>
      <c r="AJ21" s="518">
        <f t="shared" si="89"/>
        <v>83.410437729999998</v>
      </c>
      <c r="AK21" s="518">
        <f t="shared" si="89"/>
        <v>308.51215758000001</v>
      </c>
      <c r="AL21" s="518">
        <f t="shared" si="89"/>
        <v>2.3913025999999999</v>
      </c>
      <c r="AM21" s="518">
        <f t="shared" si="89"/>
        <v>115.14979636000001</v>
      </c>
      <c r="AN21" s="518">
        <f t="shared" si="89"/>
        <v>65.16903868</v>
      </c>
      <c r="AO21" s="518">
        <f t="shared" si="89"/>
        <v>15.231886730000001</v>
      </c>
      <c r="AP21" s="518">
        <f t="shared" si="89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90">+SUM(AU22:AU27)</f>
        <v>30</v>
      </c>
      <c r="AV21" s="518">
        <f t="shared" si="90"/>
        <v>202.38580202</v>
      </c>
      <c r="AW21" s="518">
        <f t="shared" si="90"/>
        <v>7.9399190400000004</v>
      </c>
      <c r="AX21" s="518">
        <f t="shared" si="90"/>
        <v>15.62184345</v>
      </c>
      <c r="AY21" s="518">
        <f t="shared" si="90"/>
        <v>70.812438229999998</v>
      </c>
      <c r="AZ21" s="518">
        <f t="shared" si="90"/>
        <v>17.427588799999999</v>
      </c>
      <c r="BA21" s="518">
        <f t="shared" si="90"/>
        <v>101.12486822</v>
      </c>
      <c r="BB21" s="518">
        <f t="shared" si="90"/>
        <v>29.723136490000002</v>
      </c>
      <c r="BC21" s="518">
        <f t="shared" si="90"/>
        <v>96.663152999999994</v>
      </c>
      <c r="BD21" s="518">
        <f t="shared" si="90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91">+SUM(BH22:BH27)</f>
        <v>71.426471410000005</v>
      </c>
      <c r="BI21" s="518">
        <f t="shared" si="91"/>
        <v>86.582984339999996</v>
      </c>
      <c r="BJ21" s="518">
        <f t="shared" si="91"/>
        <v>57.705806879999997</v>
      </c>
      <c r="BK21" s="518">
        <f t="shared" si="91"/>
        <v>44.313827969999998</v>
      </c>
      <c r="BL21" s="518">
        <f t="shared" si="91"/>
        <v>1.6363918100000001</v>
      </c>
      <c r="BM21" s="518">
        <f t="shared" si="91"/>
        <v>70.223525960000003</v>
      </c>
      <c r="BN21" s="518">
        <f t="shared" si="91"/>
        <v>98.901531700000007</v>
      </c>
      <c r="BO21" s="518">
        <f t="shared" si="91"/>
        <v>18.938291999999997</v>
      </c>
      <c r="BP21" s="518">
        <f t="shared" si="91"/>
        <v>189.89651732500005</v>
      </c>
      <c r="BQ21" s="518">
        <f t="shared" si="91"/>
        <v>127.25406808000001</v>
      </c>
      <c r="BR21" s="518">
        <f t="shared" si="91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92">+SUM(BV22:BV27)</f>
        <v>37.31853795</v>
      </c>
      <c r="BW21" s="518">
        <f t="shared" si="92"/>
        <v>1.30019</v>
      </c>
      <c r="BX21" s="518">
        <f t="shared" si="92"/>
        <v>57.289442999999999</v>
      </c>
      <c r="BY21" s="518">
        <f t="shared" si="92"/>
        <v>0</v>
      </c>
      <c r="BZ21" s="518">
        <f t="shared" si="92"/>
        <v>0</v>
      </c>
      <c r="CA21" s="518">
        <f t="shared" si="92"/>
        <v>395.92122322</v>
      </c>
      <c r="CB21" s="518">
        <f t="shared" si="92"/>
        <v>9</v>
      </c>
      <c r="CC21" s="518">
        <f t="shared" si="92"/>
        <v>560.59335836000002</v>
      </c>
      <c r="CD21" s="518">
        <f t="shared" si="92"/>
        <v>13.94617371</v>
      </c>
      <c r="CE21" s="518">
        <f t="shared" si="92"/>
        <v>14.826123459999998</v>
      </c>
      <c r="CF21" s="518">
        <f t="shared" si="92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93">+SUM(CJ22:CJ27)</f>
        <v>3.10187195</v>
      </c>
      <c r="CK21" s="518">
        <f t="shared" si="93"/>
        <v>651.45695106999995</v>
      </c>
      <c r="CL21" s="518">
        <f t="shared" si="93"/>
        <v>2.1949989400000001</v>
      </c>
      <c r="CM21" s="518">
        <f t="shared" si="93"/>
        <v>702.32352524999999</v>
      </c>
      <c r="CN21" s="518">
        <f t="shared" si="93"/>
        <v>502.08376737999998</v>
      </c>
      <c r="CO21" s="518">
        <f t="shared" si="93"/>
        <v>276.76373516000001</v>
      </c>
      <c r="CP21" s="518">
        <f t="shared" si="93"/>
        <v>8.5396843499999999</v>
      </c>
      <c r="CQ21" s="518">
        <f t="shared" si="93"/>
        <v>73.95708363</v>
      </c>
      <c r="CR21" s="518">
        <f t="shared" si="93"/>
        <v>45.154402199999993</v>
      </c>
      <c r="CS21" s="518">
        <f t="shared" si="93"/>
        <v>130.82123518999998</v>
      </c>
      <c r="CT21" s="518">
        <f t="shared" si="93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94">+SUM(CX22:CX27)</f>
        <v>6.1</v>
      </c>
      <c r="CY21" s="518">
        <f t="shared" si="94"/>
        <v>0.73351015000000008</v>
      </c>
      <c r="CZ21" s="518">
        <f t="shared" si="94"/>
        <v>103.62902059</v>
      </c>
      <c r="DA21" s="518">
        <f t="shared" si="94"/>
        <v>1444.0266778999999</v>
      </c>
      <c r="DB21" s="518">
        <f t="shared" si="94"/>
        <v>283.8</v>
      </c>
      <c r="DC21" s="518">
        <f t="shared" si="94"/>
        <v>195.73493085000001</v>
      </c>
      <c r="DD21" s="518">
        <f t="shared" si="94"/>
        <v>102.52</v>
      </c>
      <c r="DE21" s="518">
        <f t="shared" si="94"/>
        <v>2.9766151600000001</v>
      </c>
      <c r="DF21" s="518">
        <f t="shared" si="94"/>
        <v>2004.1927486799998</v>
      </c>
      <c r="DG21" s="518">
        <f t="shared" si="94"/>
        <v>92.627428129999998</v>
      </c>
      <c r="DH21" s="518">
        <f t="shared" si="94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95">+SUM(DL22:DL27)</f>
        <v>28.43755354</v>
      </c>
      <c r="DM21" s="518">
        <f t="shared" si="95"/>
        <v>200.34057041000003</v>
      </c>
      <c r="DN21" s="518">
        <f t="shared" si="95"/>
        <v>173.60747970000003</v>
      </c>
      <c r="DO21" s="518">
        <f t="shared" si="95"/>
        <v>58.459230400000003</v>
      </c>
      <c r="DP21" s="518">
        <f t="shared" si="95"/>
        <v>3.7980353899999999</v>
      </c>
      <c r="DQ21" s="518">
        <f t="shared" si="95"/>
        <v>78.727919449999987</v>
      </c>
      <c r="DR21" s="518">
        <f t="shared" si="95"/>
        <v>1013.8913952099999</v>
      </c>
      <c r="DS21" s="518">
        <f t="shared" si="95"/>
        <v>144.53842546999999</v>
      </c>
      <c r="DT21" s="518">
        <f t="shared" si="95"/>
        <v>1287.0065838700002</v>
      </c>
      <c r="DU21" s="518">
        <f t="shared" si="95"/>
        <v>30.942731969999997</v>
      </c>
      <c r="DV21" s="518">
        <f t="shared" si="95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96">+SUM(DZ22:DZ27)</f>
        <v>22.696064109999998</v>
      </c>
      <c r="EA21" s="518">
        <f t="shared" si="96"/>
        <v>841.33272961</v>
      </c>
      <c r="EB21" s="518">
        <f t="shared" si="96"/>
        <v>11.231856580000001</v>
      </c>
      <c r="EC21" s="518">
        <f t="shared" si="96"/>
        <v>102.96927219</v>
      </c>
      <c r="ED21" s="518">
        <f t="shared" si="96"/>
        <v>955.83320639999999</v>
      </c>
      <c r="EE21" s="518">
        <f t="shared" si="96"/>
        <v>250</v>
      </c>
      <c r="EF21" s="518">
        <f t="shared" si="96"/>
        <v>18.05788729</v>
      </c>
      <c r="EG21" s="518">
        <f t="shared" si="96"/>
        <v>2.7971813600000002</v>
      </c>
      <c r="EH21" s="518">
        <f t="shared" si="96"/>
        <v>0</v>
      </c>
      <c r="EI21" s="518">
        <f t="shared" si="96"/>
        <v>46.748915830000001</v>
      </c>
      <c r="EJ21" s="518">
        <f t="shared" si="96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97">+SUM(EN22:EN27)</f>
        <v>8.3651797699999992</v>
      </c>
      <c r="EO21" s="518">
        <f t="shared" si="97"/>
        <v>18.075031149999997</v>
      </c>
      <c r="EP21" s="518">
        <f t="shared" si="97"/>
        <v>5.3280000000000003</v>
      </c>
      <c r="EQ21" s="518">
        <f t="shared" si="97"/>
        <v>7.6764859699999999</v>
      </c>
      <c r="ER21" s="518">
        <f t="shared" si="97"/>
        <v>46.425465540000005</v>
      </c>
      <c r="ES21" s="518">
        <f t="shared" si="97"/>
        <v>153.47520671999999</v>
      </c>
      <c r="ET21" s="518">
        <f t="shared" si="97"/>
        <v>535.95398645</v>
      </c>
      <c r="EU21" s="518">
        <f t="shared" si="97"/>
        <v>506.40150326999998</v>
      </c>
      <c r="EV21" s="518">
        <f t="shared" ref="EV21:EX21" si="98">+SUM(EV22:EV27)</f>
        <v>37.346833219999994</v>
      </c>
      <c r="EW21" s="518">
        <f t="shared" si="98"/>
        <v>86.559031730000001</v>
      </c>
      <c r="EX21" s="518">
        <f t="shared" si="98"/>
        <v>136.87658990999998</v>
      </c>
      <c r="EY21" s="518">
        <f t="shared" si="10"/>
        <v>1544.5833137299999</v>
      </c>
      <c r="EZ21" s="519"/>
      <c r="FA21" s="518">
        <f t="shared" ref="FA21:FL21" si="99">+SUM(FA22:FA27)</f>
        <v>0.31342500000000001</v>
      </c>
      <c r="FB21" s="518">
        <f t="shared" si="99"/>
        <v>12.70333007</v>
      </c>
      <c r="FC21" s="518">
        <f t="shared" si="99"/>
        <v>56.865367130000003</v>
      </c>
      <c r="FD21" s="518">
        <f t="shared" si="99"/>
        <v>37.425713459999997</v>
      </c>
      <c r="FE21" s="518">
        <f t="shared" si="99"/>
        <v>806.28055022000001</v>
      </c>
      <c r="FF21" s="518">
        <f t="shared" si="99"/>
        <v>1008.6292761899999</v>
      </c>
      <c r="FG21" s="518">
        <f t="shared" si="99"/>
        <v>264.78105776000001</v>
      </c>
      <c r="FH21" s="518">
        <f t="shared" si="99"/>
        <v>1023.87</v>
      </c>
      <c r="FI21" s="518">
        <f t="shared" si="99"/>
        <v>618.93413047000001</v>
      </c>
      <c r="FJ21" s="518">
        <f t="shared" si="99"/>
        <v>401.75516042999999</v>
      </c>
      <c r="FK21" s="518">
        <f t="shared" si="99"/>
        <v>4.7693668999999996</v>
      </c>
      <c r="FL21" s="518">
        <f t="shared" si="99"/>
        <v>708.28878511000005</v>
      </c>
      <c r="FM21" s="518">
        <f t="shared" si="11"/>
        <v>4944.6161627400006</v>
      </c>
      <c r="FO21" s="518">
        <f t="shared" ref="FO21:FZ21" si="100">+SUM(FO22:FO27)</f>
        <v>5.6623039999999998</v>
      </c>
      <c r="FP21" s="518">
        <f t="shared" si="100"/>
        <v>18.766427310000001</v>
      </c>
      <c r="FQ21" s="518">
        <f t="shared" si="100"/>
        <v>68.676281099999997</v>
      </c>
      <c r="FR21" s="518">
        <f t="shared" si="100"/>
        <v>9.5602686200000004</v>
      </c>
      <c r="FS21" s="518">
        <f t="shared" si="100"/>
        <v>433.14715414000005</v>
      </c>
      <c r="FT21" s="518">
        <f t="shared" si="100"/>
        <v>413.26171064000005</v>
      </c>
      <c r="FU21" s="518">
        <f t="shared" si="100"/>
        <v>614.41969245999996</v>
      </c>
      <c r="FV21" s="518">
        <f t="shared" si="100"/>
        <v>141.72090861000001</v>
      </c>
      <c r="FW21" s="518">
        <f t="shared" si="100"/>
        <v>152.56082395999999</v>
      </c>
      <c r="FX21" s="518">
        <f t="shared" si="100"/>
        <v>631.99686809000002</v>
      </c>
      <c r="FY21" s="518">
        <f t="shared" si="100"/>
        <v>925.1031300300001</v>
      </c>
      <c r="FZ21" s="518">
        <f t="shared" si="100"/>
        <v>1395.7173843099999</v>
      </c>
      <c r="GA21" s="518">
        <f>+SUM(FO21:FZ21)</f>
        <v>4810.5929532700002</v>
      </c>
      <c r="GC21" s="518">
        <f t="shared" ref="GC21" si="101">+SUM(GC22:GC27)</f>
        <v>1.48934217</v>
      </c>
      <c r="GD21" s="518">
        <f>+SUM(GC21:GC21)</f>
        <v>1.48934217</v>
      </c>
    </row>
    <row r="22" spans="2:186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>
        <v>6.91665493</v>
      </c>
      <c r="FG22" s="518">
        <v>4</v>
      </c>
      <c r="FH22" s="518">
        <v>700</v>
      </c>
      <c r="FI22" s="518">
        <v>7.6539553200000006</v>
      </c>
      <c r="FJ22" s="518">
        <v>0</v>
      </c>
      <c r="FK22" s="518">
        <v>0</v>
      </c>
      <c r="FL22" s="518">
        <v>79.226561559999993</v>
      </c>
      <c r="FM22" s="518">
        <f t="shared" si="11"/>
        <v>854.67296744000009</v>
      </c>
      <c r="FO22" s="518">
        <v>0</v>
      </c>
      <c r="FP22" s="518">
        <v>2.9553029700000009</v>
      </c>
      <c r="FQ22" s="518">
        <v>57.952322929999994</v>
      </c>
      <c r="FR22" s="518">
        <v>0</v>
      </c>
      <c r="FS22" s="518">
        <v>12.501827890000001</v>
      </c>
      <c r="FT22" s="518">
        <v>6.1799992599999998</v>
      </c>
      <c r="FU22" s="518">
        <v>0.69253396</v>
      </c>
      <c r="FV22" s="518">
        <v>0</v>
      </c>
      <c r="FW22" s="518">
        <v>0</v>
      </c>
      <c r="FX22" s="518">
        <v>20.14339507</v>
      </c>
      <c r="FY22" s="518">
        <v>905.01678207000009</v>
      </c>
      <c r="FZ22" s="518">
        <v>23.703635920000004</v>
      </c>
      <c r="GA22" s="518">
        <f>+SUM(FO22:FZ22)</f>
        <v>1029.14580007</v>
      </c>
      <c r="GC22" s="518">
        <v>1.48934217</v>
      </c>
      <c r="GD22" s="518">
        <f>+SUM(GC22:GC22)</f>
        <v>1.48934217</v>
      </c>
    </row>
    <row r="23" spans="2:186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>
        <v>0.57999999999999996</v>
      </c>
      <c r="FG23" s="518">
        <v>10.781057759999999</v>
      </c>
      <c r="FH23" s="518">
        <v>15.87</v>
      </c>
      <c r="FI23" s="518">
        <v>600.05669386</v>
      </c>
      <c r="FJ23" s="518">
        <v>401.75516042999999</v>
      </c>
      <c r="FK23" s="518">
        <v>3.3936869000000001</v>
      </c>
      <c r="FL23" s="518">
        <v>115.99616784</v>
      </c>
      <c r="FM23" s="518">
        <f t="shared" si="11"/>
        <v>1155.1453570399999</v>
      </c>
      <c r="FO23" s="518">
        <v>5.4390879999999996E-2</v>
      </c>
      <c r="FP23" s="518">
        <v>2.4961171499999999</v>
      </c>
      <c r="FQ23" s="518">
        <v>10.72395817</v>
      </c>
      <c r="FR23" s="518">
        <v>1.214</v>
      </c>
      <c r="FS23" s="518">
        <v>2.2067627000000001</v>
      </c>
      <c r="FT23" s="518">
        <v>406.64671136000004</v>
      </c>
      <c r="FU23" s="518">
        <v>0</v>
      </c>
      <c r="FV23" s="518">
        <v>1.1814182099999999</v>
      </c>
      <c r="FW23" s="518">
        <v>27.56082396</v>
      </c>
      <c r="FX23" s="518">
        <v>1.61959805</v>
      </c>
      <c r="FY23" s="518">
        <v>18.97760195</v>
      </c>
      <c r="FZ23" s="518">
        <v>212.45804552000001</v>
      </c>
      <c r="GA23" s="518">
        <f>+SUM(FO23:FZ23)</f>
        <v>685.13942795000003</v>
      </c>
      <c r="GC23" s="518">
        <v>0</v>
      </c>
      <c r="GD23" s="518">
        <f>+SUM(GC23:GC23)</f>
        <v>0</v>
      </c>
    </row>
    <row r="24" spans="2:186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>
        <v>4.6399999999999997</v>
      </c>
      <c r="FG24" s="518">
        <v>250</v>
      </c>
      <c r="FH24" s="518">
        <v>0</v>
      </c>
      <c r="FI24" s="518">
        <v>11.223481289999999</v>
      </c>
      <c r="FJ24" s="518">
        <v>0</v>
      </c>
      <c r="FK24" s="518">
        <v>1.37568</v>
      </c>
      <c r="FL24" s="518">
        <v>22.500855170000001</v>
      </c>
      <c r="FM24" s="518">
        <f t="shared" si="11"/>
        <v>1139.7400164600001</v>
      </c>
      <c r="FO24" s="518">
        <v>4.5</v>
      </c>
      <c r="FP24" s="518">
        <v>13.315007190000001</v>
      </c>
      <c r="FQ24" s="518">
        <v>0</v>
      </c>
      <c r="FR24" s="518">
        <v>8.34626862</v>
      </c>
      <c r="FS24" s="518">
        <v>416</v>
      </c>
      <c r="FT24" s="518">
        <v>0</v>
      </c>
      <c r="FU24" s="518">
        <v>15</v>
      </c>
      <c r="FV24" s="518">
        <v>140.53949040000001</v>
      </c>
      <c r="FW24" s="518">
        <v>125</v>
      </c>
      <c r="FX24" s="518">
        <v>12.540122119999999</v>
      </c>
      <c r="FY24" s="518">
        <v>0</v>
      </c>
      <c r="FZ24" s="518">
        <v>60.271999999999998</v>
      </c>
      <c r="GA24" s="518">
        <f>+SUM(FO24:FZ24)</f>
        <v>795.51288833000001</v>
      </c>
      <c r="GC24" s="518">
        <v>0</v>
      </c>
      <c r="GD24" s="518">
        <f>+SUM(GC24:GC24)</f>
        <v>0</v>
      </c>
    </row>
    <row r="25" spans="2:186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1.1079131200000001</v>
      </c>
      <c r="FP25" s="518">
        <v>0</v>
      </c>
      <c r="FQ25" s="518">
        <v>0</v>
      </c>
      <c r="FR25" s="518">
        <v>0</v>
      </c>
      <c r="FS25" s="518">
        <v>2.43856355</v>
      </c>
      <c r="FT25" s="518">
        <v>0.43500002000000004</v>
      </c>
      <c r="FU25" s="518">
        <v>0</v>
      </c>
      <c r="FV25" s="518">
        <v>0</v>
      </c>
      <c r="FW25" s="518">
        <v>0</v>
      </c>
      <c r="FX25" s="518">
        <v>0</v>
      </c>
      <c r="FY25" s="518">
        <v>1.1087460099999999</v>
      </c>
      <c r="FZ25" s="518">
        <v>0</v>
      </c>
      <c r="GA25" s="518">
        <f>+SUM(FO25:FZ25)</f>
        <v>5.0902227</v>
      </c>
      <c r="GC25" s="518">
        <v>0</v>
      </c>
      <c r="GD25" s="518">
        <f>+SUM(GC25:GC25)</f>
        <v>0</v>
      </c>
    </row>
    <row r="26" spans="2:186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308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308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500</v>
      </c>
      <c r="GA26" s="518">
        <f>+SUM(FO26:FZ26)</f>
        <v>500</v>
      </c>
      <c r="GC26" s="518">
        <v>0</v>
      </c>
      <c r="GD26" s="518">
        <f>+SUM(GC26:GC26)</f>
        <v>0</v>
      </c>
    </row>
    <row r="27" spans="2:186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996.49262125999996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490.56520054000003</v>
      </c>
      <c r="FM27" s="518">
        <f t="shared" si="11"/>
        <v>1487.0578218000001</v>
      </c>
      <c r="FO27" s="518">
        <v>0</v>
      </c>
      <c r="FP27" s="518">
        <v>0</v>
      </c>
      <c r="FQ27" s="518">
        <v>0</v>
      </c>
      <c r="FR27" s="518">
        <v>0</v>
      </c>
      <c r="FS27" s="518">
        <v>0</v>
      </c>
      <c r="FT27" s="518">
        <v>0</v>
      </c>
      <c r="FU27" s="518">
        <v>598.72715849999997</v>
      </c>
      <c r="FV27" s="518">
        <v>0</v>
      </c>
      <c r="FW27" s="518">
        <v>0</v>
      </c>
      <c r="FX27" s="518">
        <v>597.69375285000001</v>
      </c>
      <c r="FY27" s="518">
        <v>0</v>
      </c>
      <c r="FZ27" s="518">
        <v>599.28370286999996</v>
      </c>
      <c r="GA27" s="518">
        <f>+SUM(FO27:FZ27)</f>
        <v>1795.7046142200002</v>
      </c>
      <c r="GC27" s="518">
        <v>0</v>
      </c>
      <c r="GD27" s="518">
        <f>+SUM(GC27:GC27)</f>
        <v>0</v>
      </c>
    </row>
    <row r="28" spans="2:186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v>0</v>
      </c>
      <c r="FD28" s="702">
        <v>0</v>
      </c>
      <c r="FE28" s="702">
        <v>0</v>
      </c>
      <c r="FF28" s="702">
        <v>0</v>
      </c>
      <c r="FG28" s="702">
        <v>0</v>
      </c>
      <c r="FH28" s="702">
        <v>0</v>
      </c>
      <c r="FI28" s="702">
        <v>0</v>
      </c>
      <c r="FJ28" s="702">
        <v>0</v>
      </c>
      <c r="FK28" s="702">
        <v>0</v>
      </c>
      <c r="FL28" s="702">
        <v>0</v>
      </c>
      <c r="FM28" s="702">
        <f t="shared" si="11"/>
        <v>0</v>
      </c>
      <c r="FO28" s="702">
        <v>0</v>
      </c>
      <c r="FP28" s="702">
        <v>0</v>
      </c>
      <c r="FQ28" s="702">
        <v>0</v>
      </c>
      <c r="FR28" s="702">
        <v>0</v>
      </c>
      <c r="FS28" s="702">
        <v>0</v>
      </c>
      <c r="FT28" s="702">
        <v>0</v>
      </c>
      <c r="FU28" s="702">
        <v>0</v>
      </c>
      <c r="FV28" s="702">
        <v>0</v>
      </c>
      <c r="FW28" s="702">
        <v>0</v>
      </c>
      <c r="FX28" s="702">
        <v>0</v>
      </c>
      <c r="FY28" s="702">
        <v>0</v>
      </c>
      <c r="FZ28" s="702">
        <v>0</v>
      </c>
      <c r="GA28" s="702">
        <f>+SUM(FO28:FZ28)</f>
        <v>0</v>
      </c>
      <c r="GC28" s="702">
        <v>0</v>
      </c>
      <c r="GD28" s="702">
        <f>+SUM(GC28:GC28)</f>
        <v>0</v>
      </c>
    </row>
    <row r="29" spans="2:186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4.7786572130000007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159.078888113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4.3390885499999996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259.12247519000005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>
        <v>0</v>
      </c>
      <c r="FG29" s="15">
        <v>50</v>
      </c>
      <c r="FH29" s="15">
        <v>0</v>
      </c>
      <c r="FI29" s="15">
        <v>0</v>
      </c>
      <c r="FJ29" s="15">
        <v>0.39625529999999998</v>
      </c>
      <c r="FK29" s="15">
        <v>0</v>
      </c>
      <c r="FL29" s="15">
        <v>50.042803679999999</v>
      </c>
      <c r="FM29" s="15">
        <f t="shared" si="11"/>
        <v>177.70486706</v>
      </c>
      <c r="FO29" s="15">
        <v>6.5</v>
      </c>
      <c r="FP29" s="15">
        <v>0</v>
      </c>
      <c r="FQ29" s="15">
        <v>1.0746164499999999</v>
      </c>
      <c r="FR29" s="15">
        <v>0</v>
      </c>
      <c r="FS29" s="15">
        <v>28.199504999999998</v>
      </c>
      <c r="FT29" s="15">
        <v>0</v>
      </c>
      <c r="FU29" s="15">
        <v>0</v>
      </c>
      <c r="FV29" s="15">
        <v>0</v>
      </c>
      <c r="FW29" s="15">
        <v>9</v>
      </c>
      <c r="FX29" s="15">
        <v>130.55679995</v>
      </c>
      <c r="FY29" s="15">
        <v>0</v>
      </c>
      <c r="FZ29" s="15">
        <v>67.585426949999999</v>
      </c>
      <c r="GA29" s="15">
        <f>+SUM(FO29:FZ29)</f>
        <v>242.91634834999999</v>
      </c>
      <c r="GC29" s="15">
        <v>0</v>
      </c>
      <c r="GD29" s="15">
        <f>+SUM(GC29:GC29)</f>
        <v>0</v>
      </c>
    </row>
    <row r="30" spans="2:186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0.40195622999999997</v>
      </c>
      <c r="FH30" s="15">
        <v>0</v>
      </c>
      <c r="FI30" s="15">
        <v>0</v>
      </c>
      <c r="FJ30" s="15">
        <v>3.1968052299999998</v>
      </c>
      <c r="FK30" s="15">
        <v>0</v>
      </c>
      <c r="FL30" s="15">
        <v>1000.8100102000001</v>
      </c>
      <c r="FM30" s="15">
        <f t="shared" si="11"/>
        <v>1004.4087716600001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250</v>
      </c>
      <c r="GA30" s="15">
        <f>+SUM(FO30:FZ30)</f>
        <v>250</v>
      </c>
      <c r="GC30" s="15">
        <v>250</v>
      </c>
      <c r="GD30" s="15">
        <f>+SUM(GC30:GC30)</f>
        <v>250</v>
      </c>
    </row>
    <row r="31" spans="2:186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f>+SUM(FO31:FZ31)</f>
        <v>0</v>
      </c>
      <c r="GC31" s="15">
        <v>4000</v>
      </c>
      <c r="GD31" s="15">
        <f>+SUM(GC31:GC31)</f>
        <v>4000</v>
      </c>
    </row>
    <row r="32" spans="2:186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>+SUM(FO32:FZ32)</f>
        <v>0</v>
      </c>
      <c r="GC32" s="15">
        <v>0</v>
      </c>
      <c r="GD32" s="15">
        <f>+SUM(GC32:GC32)</f>
        <v>0</v>
      </c>
    </row>
    <row r="33" spans="2:186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f t="shared" si="11"/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5">
        <v>0</v>
      </c>
      <c r="FW33" s="15">
        <v>0</v>
      </c>
      <c r="FX33" s="15">
        <v>0</v>
      </c>
      <c r="FY33" s="15">
        <v>0</v>
      </c>
      <c r="FZ33" s="15">
        <v>0</v>
      </c>
      <c r="GA33" s="15">
        <f>+SUM(FO33:FZ33)</f>
        <v>0</v>
      </c>
      <c r="GC33" s="15">
        <v>0</v>
      </c>
      <c r="GD33" s="15">
        <f>+SUM(GC33:GC33)</f>
        <v>0</v>
      </c>
    </row>
    <row r="34" spans="2:186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102">+D34</f>
        <v>0</v>
      </c>
      <c r="F34" s="15">
        <f t="shared" si="102"/>
        <v>0</v>
      </c>
      <c r="G34" s="15">
        <f t="shared" si="102"/>
        <v>0</v>
      </c>
      <c r="H34" s="15">
        <f t="shared" si="102"/>
        <v>0</v>
      </c>
      <c r="I34" s="15">
        <f t="shared" si="102"/>
        <v>0</v>
      </c>
      <c r="J34" s="15">
        <f t="shared" si="102"/>
        <v>0</v>
      </c>
      <c r="K34" s="15">
        <f t="shared" si="102"/>
        <v>0</v>
      </c>
      <c r="L34" s="15">
        <f t="shared" si="102"/>
        <v>0</v>
      </c>
      <c r="M34" s="15">
        <f t="shared" si="102"/>
        <v>0</v>
      </c>
      <c r="N34" s="15">
        <f t="shared" si="102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103">+R34</f>
        <v>0</v>
      </c>
      <c r="T34" s="15">
        <f t="shared" si="103"/>
        <v>0</v>
      </c>
      <c r="U34" s="15">
        <f t="shared" si="103"/>
        <v>0</v>
      </c>
      <c r="V34" s="15">
        <f t="shared" si="103"/>
        <v>0</v>
      </c>
      <c r="W34" s="15">
        <f t="shared" si="103"/>
        <v>0</v>
      </c>
      <c r="X34" s="15">
        <f t="shared" si="103"/>
        <v>0</v>
      </c>
      <c r="Y34" s="15">
        <f t="shared" si="103"/>
        <v>0</v>
      </c>
      <c r="Z34" s="15">
        <f t="shared" si="103"/>
        <v>0</v>
      </c>
      <c r="AA34" s="15">
        <f t="shared" si="103"/>
        <v>0</v>
      </c>
      <c r="AB34" s="15">
        <f t="shared" si="103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104">+AF34</f>
        <v>0</v>
      </c>
      <c r="AH34" s="15">
        <f t="shared" si="104"/>
        <v>0</v>
      </c>
      <c r="AI34" s="15">
        <f t="shared" si="104"/>
        <v>0</v>
      </c>
      <c r="AJ34" s="15">
        <f t="shared" si="104"/>
        <v>0</v>
      </c>
      <c r="AK34" s="15">
        <f t="shared" si="104"/>
        <v>0</v>
      </c>
      <c r="AL34" s="15">
        <f t="shared" si="104"/>
        <v>0</v>
      </c>
      <c r="AM34" s="15">
        <f t="shared" si="104"/>
        <v>0</v>
      </c>
      <c r="AN34" s="15">
        <f t="shared" si="104"/>
        <v>0</v>
      </c>
      <c r="AO34" s="15">
        <f t="shared" si="104"/>
        <v>0</v>
      </c>
      <c r="AP34" s="15">
        <f t="shared" si="104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105">+BH34</f>
        <v>0</v>
      </c>
      <c r="BJ34" s="15">
        <f t="shared" si="105"/>
        <v>0</v>
      </c>
      <c r="BK34" s="15">
        <f t="shared" si="105"/>
        <v>0</v>
      </c>
      <c r="BL34" s="15">
        <f t="shared" si="105"/>
        <v>0</v>
      </c>
      <c r="BM34" s="15">
        <f t="shared" si="105"/>
        <v>0</v>
      </c>
      <c r="BN34" s="15">
        <f t="shared" si="105"/>
        <v>0</v>
      </c>
      <c r="BO34" s="15">
        <f t="shared" si="105"/>
        <v>0</v>
      </c>
      <c r="BP34" s="15">
        <f t="shared" si="105"/>
        <v>0</v>
      </c>
      <c r="BQ34" s="15">
        <f t="shared" si="105"/>
        <v>0</v>
      </c>
      <c r="BR34" s="15">
        <f t="shared" si="105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106">+BV34</f>
        <v>0</v>
      </c>
      <c r="BX34" s="15">
        <f t="shared" si="106"/>
        <v>0</v>
      </c>
      <c r="BY34" s="15">
        <f t="shared" si="106"/>
        <v>0</v>
      </c>
      <c r="BZ34" s="15">
        <f t="shared" si="106"/>
        <v>0</v>
      </c>
      <c r="CA34" s="15">
        <f t="shared" si="106"/>
        <v>0</v>
      </c>
      <c r="CB34" s="15">
        <f t="shared" si="106"/>
        <v>0</v>
      </c>
      <c r="CC34" s="15">
        <f t="shared" si="106"/>
        <v>0</v>
      </c>
      <c r="CD34" s="15">
        <f t="shared" si="106"/>
        <v>0</v>
      </c>
      <c r="CE34" s="15">
        <f t="shared" si="106"/>
        <v>0</v>
      </c>
      <c r="CF34" s="15">
        <f t="shared" si="106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107">+CJ34</f>
        <v>0</v>
      </c>
      <c r="CL34" s="15">
        <f t="shared" si="107"/>
        <v>0</v>
      </c>
      <c r="CM34" s="15">
        <f t="shared" si="107"/>
        <v>0</v>
      </c>
      <c r="CN34" s="15">
        <f t="shared" si="107"/>
        <v>0</v>
      </c>
      <c r="CO34" s="15">
        <f t="shared" si="107"/>
        <v>0</v>
      </c>
      <c r="CP34" s="15">
        <f t="shared" si="107"/>
        <v>0</v>
      </c>
      <c r="CQ34" s="15">
        <f t="shared" si="107"/>
        <v>0</v>
      </c>
      <c r="CR34" s="15">
        <f t="shared" si="107"/>
        <v>0</v>
      </c>
      <c r="CS34" s="15">
        <f t="shared" si="107"/>
        <v>0</v>
      </c>
      <c r="CT34" s="15">
        <f t="shared" si="107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108">+CX34</f>
        <v>0</v>
      </c>
      <c r="CZ34" s="15">
        <f t="shared" si="108"/>
        <v>0</v>
      </c>
      <c r="DA34" s="15">
        <f t="shared" si="108"/>
        <v>0</v>
      </c>
      <c r="DB34" s="15">
        <f t="shared" si="108"/>
        <v>0</v>
      </c>
      <c r="DC34" s="15">
        <f t="shared" si="108"/>
        <v>0</v>
      </c>
      <c r="DD34" s="15">
        <f t="shared" si="108"/>
        <v>0</v>
      </c>
      <c r="DE34" s="15">
        <f t="shared" si="108"/>
        <v>0</v>
      </c>
      <c r="DF34" s="15">
        <f t="shared" si="108"/>
        <v>0</v>
      </c>
      <c r="DG34" s="15">
        <f t="shared" si="108"/>
        <v>0</v>
      </c>
      <c r="DH34" s="15">
        <f t="shared" si="108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109">+DZ34</f>
        <v>0</v>
      </c>
      <c r="EB34" s="15">
        <f t="shared" si="109"/>
        <v>0</v>
      </c>
      <c r="EC34" s="15">
        <f t="shared" si="109"/>
        <v>0</v>
      </c>
      <c r="ED34" s="15">
        <f t="shared" si="109"/>
        <v>0</v>
      </c>
      <c r="EE34" s="15">
        <f t="shared" si="109"/>
        <v>0</v>
      </c>
      <c r="EF34" s="15">
        <f t="shared" si="109"/>
        <v>0</v>
      </c>
      <c r="EG34" s="15">
        <f t="shared" si="109"/>
        <v>0</v>
      </c>
      <c r="EH34" s="15">
        <f t="shared" si="109"/>
        <v>0</v>
      </c>
      <c r="EI34" s="15">
        <f t="shared" si="109"/>
        <v>0</v>
      </c>
      <c r="EJ34" s="15">
        <f t="shared" si="109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110">+EK34</f>
        <v>0</v>
      </c>
      <c r="EO34" s="15">
        <f t="shared" si="110"/>
        <v>0</v>
      </c>
      <c r="EP34" s="15">
        <f t="shared" si="110"/>
        <v>0</v>
      </c>
      <c r="EQ34" s="15">
        <f t="shared" si="110"/>
        <v>0</v>
      </c>
      <c r="ER34" s="15">
        <f t="shared" si="110"/>
        <v>0</v>
      </c>
      <c r="ES34" s="15">
        <f t="shared" si="110"/>
        <v>0</v>
      </c>
      <c r="ET34" s="15">
        <f t="shared" si="110"/>
        <v>0</v>
      </c>
      <c r="EU34" s="15">
        <f t="shared" si="110"/>
        <v>0</v>
      </c>
      <c r="EV34" s="15">
        <f t="shared" ref="EV34" si="111">+ES34</f>
        <v>0</v>
      </c>
      <c r="EW34" s="15">
        <f t="shared" ref="EW34" si="112">+ET34</f>
        <v>0</v>
      </c>
      <c r="EX34" s="15">
        <f t="shared" ref="EX34" si="113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L34" si="114">+EW34</f>
        <v>0</v>
      </c>
      <c r="FC34" s="15">
        <f t="shared" si="114"/>
        <v>0</v>
      </c>
      <c r="FD34" s="15">
        <f t="shared" si="114"/>
        <v>0</v>
      </c>
      <c r="FE34" s="15">
        <f t="shared" si="114"/>
        <v>0</v>
      </c>
      <c r="FF34" s="15">
        <f t="shared" si="114"/>
        <v>0</v>
      </c>
      <c r="FG34" s="15">
        <f t="shared" si="114"/>
        <v>0</v>
      </c>
      <c r="FH34" s="15">
        <f t="shared" si="114"/>
        <v>0</v>
      </c>
      <c r="FI34" s="15">
        <f t="shared" si="114"/>
        <v>0</v>
      </c>
      <c r="FJ34" s="15">
        <f t="shared" si="114"/>
        <v>0</v>
      </c>
      <c r="FK34" s="15">
        <f t="shared" si="114"/>
        <v>0</v>
      </c>
      <c r="FL34" s="15">
        <f t="shared" si="114"/>
        <v>0</v>
      </c>
      <c r="FM34" s="15">
        <f t="shared" si="11"/>
        <v>0</v>
      </c>
      <c r="FO34" s="15">
        <f>+FH34</f>
        <v>0</v>
      </c>
      <c r="FP34" s="15">
        <f t="shared" ref="FP34:FZ34" si="115">+FI34</f>
        <v>0</v>
      </c>
      <c r="FQ34" s="15">
        <f t="shared" si="115"/>
        <v>0</v>
      </c>
      <c r="FR34" s="15">
        <f t="shared" si="115"/>
        <v>0</v>
      </c>
      <c r="FS34" s="15">
        <f t="shared" si="115"/>
        <v>0</v>
      </c>
      <c r="FT34" s="15">
        <f t="shared" si="115"/>
        <v>0</v>
      </c>
      <c r="FU34" s="15">
        <f t="shared" si="115"/>
        <v>0</v>
      </c>
      <c r="FV34" s="15">
        <f t="shared" si="115"/>
        <v>0</v>
      </c>
      <c r="FW34" s="15">
        <f t="shared" si="115"/>
        <v>0</v>
      </c>
      <c r="FX34" s="15">
        <f t="shared" si="115"/>
        <v>0</v>
      </c>
      <c r="FY34" s="15">
        <f t="shared" si="115"/>
        <v>0</v>
      </c>
      <c r="FZ34" s="15">
        <f t="shared" si="115"/>
        <v>0</v>
      </c>
      <c r="GA34" s="15">
        <f>+SUM(FO34:FZ34)</f>
        <v>0</v>
      </c>
      <c r="GC34" s="15">
        <f>+FT34</f>
        <v>0</v>
      </c>
      <c r="GD34" s="15">
        <f>+SUM(GC34:GC34)</f>
        <v>0</v>
      </c>
    </row>
    <row r="35" spans="2:186" ht="15.75" x14ac:dyDescent="0.25">
      <c r="B35" s="690" t="s">
        <v>97</v>
      </c>
      <c r="C35" s="20">
        <f>+C36+C37</f>
        <v>201.91192982994897</v>
      </c>
      <c r="D35" s="20">
        <f t="shared" ref="D35:N35" si="116">+D36+D37</f>
        <v>380.88701014304547</v>
      </c>
      <c r="E35" s="20">
        <f t="shared" si="116"/>
        <v>17.947553764296117</v>
      </c>
      <c r="F35" s="20">
        <f t="shared" si="116"/>
        <v>70.177062799279639</v>
      </c>
      <c r="G35" s="20">
        <f t="shared" si="116"/>
        <v>204.29414384680157</v>
      </c>
      <c r="H35" s="20">
        <f t="shared" si="116"/>
        <v>68.876572078866644</v>
      </c>
      <c r="I35" s="20">
        <f t="shared" si="116"/>
        <v>258.34594316677953</v>
      </c>
      <c r="J35" s="20">
        <f t="shared" si="116"/>
        <v>104.16229552738722</v>
      </c>
      <c r="K35" s="20">
        <f t="shared" si="116"/>
        <v>225.01050038094803</v>
      </c>
      <c r="L35" s="20">
        <f t="shared" si="116"/>
        <v>820.64018603302873</v>
      </c>
      <c r="M35" s="20">
        <f t="shared" si="116"/>
        <v>435.22190887126669</v>
      </c>
      <c r="N35" s="20">
        <f t="shared" si="116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17">+R36+R37</f>
        <v>817.83031454565617</v>
      </c>
      <c r="S35" s="20">
        <f t="shared" si="117"/>
        <v>395.0479941358476</v>
      </c>
      <c r="T35" s="20">
        <f t="shared" si="117"/>
        <v>302.12049922321836</v>
      </c>
      <c r="U35" s="20">
        <f t="shared" si="117"/>
        <v>416.07105622355459</v>
      </c>
      <c r="V35" s="20">
        <f t="shared" si="117"/>
        <v>374.12283738080629</v>
      </c>
      <c r="W35" s="20">
        <f t="shared" si="117"/>
        <v>123.33580974922802</v>
      </c>
      <c r="X35" s="20">
        <f t="shared" si="117"/>
        <v>125.82880673842061</v>
      </c>
      <c r="Y35" s="20">
        <f t="shared" si="117"/>
        <v>211.66192297013555</v>
      </c>
      <c r="Z35" s="20">
        <f t="shared" si="117"/>
        <v>352.50754255030131</v>
      </c>
      <c r="AA35" s="20">
        <f t="shared" si="117"/>
        <v>339.38357712179021</v>
      </c>
      <c r="AB35" s="20">
        <f t="shared" si="117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18">+AG36+AG37</f>
        <v>1017.55800297</v>
      </c>
      <c r="AH35" s="20">
        <f t="shared" si="118"/>
        <v>376.42880833169608</v>
      </c>
      <c r="AI35" s="20">
        <f t="shared" si="118"/>
        <v>-60.236638513707724</v>
      </c>
      <c r="AJ35" s="20">
        <f t="shared" si="118"/>
        <v>4.5394995402278937</v>
      </c>
      <c r="AK35" s="20">
        <f t="shared" si="118"/>
        <v>-80.283815566229137</v>
      </c>
      <c r="AL35" s="20">
        <f t="shared" si="118"/>
        <v>40.176307158178759</v>
      </c>
      <c r="AM35" s="20">
        <f t="shared" si="118"/>
        <v>90.812342368376889</v>
      </c>
      <c r="AN35" s="20">
        <f t="shared" si="118"/>
        <v>415.31347725092525</v>
      </c>
      <c r="AO35" s="20">
        <f t="shared" si="118"/>
        <v>581.22191857604855</v>
      </c>
      <c r="AP35" s="20">
        <f t="shared" si="118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19">+AU36+AU37</f>
        <v>1019.3755376030016</v>
      </c>
      <c r="AV35" s="20">
        <f t="shared" si="119"/>
        <v>1229.9125841342561</v>
      </c>
      <c r="AW35" s="20">
        <f t="shared" si="119"/>
        <v>885.89100342884365</v>
      </c>
      <c r="AX35" s="20">
        <f t="shared" si="119"/>
        <v>1261.6516494849186</v>
      </c>
      <c r="AY35" s="20">
        <f t="shared" si="119"/>
        <v>126.54056933699448</v>
      </c>
      <c r="AZ35" s="20">
        <f t="shared" si="119"/>
        <v>1410.4389282532723</v>
      </c>
      <c r="BA35" s="20">
        <f t="shared" si="119"/>
        <v>1617.2461475</v>
      </c>
      <c r="BB35" s="20">
        <f t="shared" si="119"/>
        <v>680.57580304999965</v>
      </c>
      <c r="BC35" s="20">
        <f t="shared" si="119"/>
        <v>546.13866748999953</v>
      </c>
      <c r="BD35" s="20">
        <f t="shared" si="119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20">+BH36+BH37</f>
        <v>1066.2542874304006</v>
      </c>
      <c r="BI35" s="20">
        <f t="shared" si="120"/>
        <v>1252.5089904169999</v>
      </c>
      <c r="BJ35" s="20">
        <f t="shared" si="120"/>
        <v>243.04338774259998</v>
      </c>
      <c r="BK35" s="20">
        <f t="shared" si="120"/>
        <v>405.71696526460011</v>
      </c>
      <c r="BL35" s="20">
        <f t="shared" si="120"/>
        <v>-30.531925886400053</v>
      </c>
      <c r="BM35" s="20">
        <f t="shared" si="120"/>
        <v>3.7693826634001084</v>
      </c>
      <c r="BN35" s="20">
        <f t="shared" si="120"/>
        <v>86.90601305780001</v>
      </c>
      <c r="BO35" s="20">
        <f t="shared" si="120"/>
        <v>97.483724626600065</v>
      </c>
      <c r="BP35" s="20">
        <f t="shared" si="120"/>
        <v>460.51231001579998</v>
      </c>
      <c r="BQ35" s="20">
        <f t="shared" si="120"/>
        <v>15.831584930199995</v>
      </c>
      <c r="BR35" s="20">
        <f t="shared" si="120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21">+BV36+BV37</f>
        <v>-272.04571519440003</v>
      </c>
      <c r="BW35" s="20">
        <f t="shared" si="121"/>
        <v>14.588046818399896</v>
      </c>
      <c r="BX35" s="20">
        <f t="shared" si="121"/>
        <v>-188.62905059920007</v>
      </c>
      <c r="BY35" s="20">
        <f t="shared" si="121"/>
        <v>86.195694589199945</v>
      </c>
      <c r="BZ35" s="20">
        <f t="shared" si="121"/>
        <v>577.38285548900001</v>
      </c>
      <c r="CA35" s="20">
        <f t="shared" si="121"/>
        <v>-162.85936884180006</v>
      </c>
      <c r="CB35" s="20">
        <f t="shared" si="121"/>
        <v>-62.767933298600042</v>
      </c>
      <c r="CC35" s="20">
        <f t="shared" si="121"/>
        <v>-187.86662878520002</v>
      </c>
      <c r="CD35" s="20">
        <f t="shared" si="121"/>
        <v>97.789087350600028</v>
      </c>
      <c r="CE35" s="20">
        <f t="shared" si="121"/>
        <v>307.75848327840004</v>
      </c>
      <c r="CF35" s="20">
        <f t="shared" si="121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22">+CJ36+CJ37</f>
        <v>118.704760986</v>
      </c>
      <c r="CK35" s="20">
        <f t="shared" si="122"/>
        <v>1611.1012406581995</v>
      </c>
      <c r="CL35" s="20">
        <f t="shared" si="122"/>
        <v>-1176.8449367198</v>
      </c>
      <c r="CM35" s="20">
        <f t="shared" si="122"/>
        <v>-97.911981010800119</v>
      </c>
      <c r="CN35" s="20">
        <f t="shared" si="122"/>
        <v>338.91246745479975</v>
      </c>
      <c r="CO35" s="20">
        <f t="shared" si="122"/>
        <v>29.824642479199973</v>
      </c>
      <c r="CP35" s="20">
        <f t="shared" si="122"/>
        <v>4.497254977799912</v>
      </c>
      <c r="CQ35" s="20">
        <f t="shared" si="122"/>
        <v>928.99577851000015</v>
      </c>
      <c r="CR35" s="20">
        <f t="shared" si="122"/>
        <v>-33.301210483529246</v>
      </c>
      <c r="CS35" s="20">
        <f t="shared" si="122"/>
        <v>11.160508241739663</v>
      </c>
      <c r="CT35" s="20">
        <f t="shared" si="122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23">+CX36+CX37</f>
        <v>737.13576219392291</v>
      </c>
      <c r="CY35" s="20">
        <f t="shared" si="123"/>
        <v>69.223775529471851</v>
      </c>
      <c r="CZ35" s="20">
        <f t="shared" si="123"/>
        <v>165.58528082021689</v>
      </c>
      <c r="DA35" s="20">
        <f t="shared" si="123"/>
        <v>174.787130807876</v>
      </c>
      <c r="DB35" s="20">
        <f t="shared" si="123"/>
        <v>677.39931495203041</v>
      </c>
      <c r="DC35" s="20">
        <f t="shared" si="123"/>
        <v>124.06818476284832</v>
      </c>
      <c r="DD35" s="20">
        <f t="shared" si="123"/>
        <v>134.87979358272122</v>
      </c>
      <c r="DE35" s="20">
        <f t="shared" si="123"/>
        <v>377.61647247101303</v>
      </c>
      <c r="DF35" s="20">
        <f t="shared" si="123"/>
        <v>98.165246388663491</v>
      </c>
      <c r="DG35" s="20">
        <f t="shared" si="123"/>
        <v>514.24494711275725</v>
      </c>
      <c r="DH35" s="20">
        <f t="shared" si="123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24">+DL36+DL37</f>
        <v>42.069621176397959</v>
      </c>
      <c r="DM35" s="20">
        <f t="shared" si="124"/>
        <v>-4.0261993764247563</v>
      </c>
      <c r="DN35" s="20">
        <f t="shared" si="124"/>
        <v>371.05378604217867</v>
      </c>
      <c r="DO35" s="20">
        <f t="shared" si="124"/>
        <v>146.3817601698193</v>
      </c>
      <c r="DP35" s="20">
        <f t="shared" si="124"/>
        <v>415.54586130575626</v>
      </c>
      <c r="DQ35" s="20">
        <f t="shared" si="124"/>
        <v>402.51063120766105</v>
      </c>
      <c r="DR35" s="20">
        <f t="shared" si="124"/>
        <v>182.8367198256916</v>
      </c>
      <c r="DS35" s="20">
        <f t="shared" si="124"/>
        <v>-17.10097310405067</v>
      </c>
      <c r="DT35" s="20">
        <f t="shared" si="124"/>
        <v>-286.7183122779989</v>
      </c>
      <c r="DU35" s="20">
        <f t="shared" si="124"/>
        <v>164.17614928656698</v>
      </c>
      <c r="DV35" s="20">
        <f t="shared" si="124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25">+DZ36+DZ37</f>
        <v>-67.617515124621264</v>
      </c>
      <c r="EA35" s="20">
        <f t="shared" si="125"/>
        <v>234.5827855654845</v>
      </c>
      <c r="EB35" s="20">
        <f t="shared" si="125"/>
        <v>-60.373942565687209</v>
      </c>
      <c r="EC35" s="20">
        <f t="shared" si="125"/>
        <v>500.17926630039835</v>
      </c>
      <c r="ED35" s="20">
        <f t="shared" si="125"/>
        <v>-114.69472699265127</v>
      </c>
      <c r="EE35" s="20">
        <f t="shared" si="125"/>
        <v>55.261135114124002</v>
      </c>
      <c r="EF35" s="20">
        <f t="shared" si="125"/>
        <v>305.58868876113013</v>
      </c>
      <c r="EG35" s="20">
        <f t="shared" si="125"/>
        <v>425.33818986801896</v>
      </c>
      <c r="EH35" s="20">
        <f t="shared" si="125"/>
        <v>199.37158950952625</v>
      </c>
      <c r="EI35" s="20">
        <f t="shared" si="125"/>
        <v>792.30603796155333</v>
      </c>
      <c r="EJ35" s="20">
        <f t="shared" si="125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26">+EN36+EN37</f>
        <v>211.93440343186904</v>
      </c>
      <c r="EO35" s="20">
        <f t="shared" si="126"/>
        <v>685.67864737703417</v>
      </c>
      <c r="EP35" s="20">
        <f t="shared" si="126"/>
        <v>56.377500558153656</v>
      </c>
      <c r="EQ35" s="20">
        <f t="shared" si="126"/>
        <v>34.298409037858846</v>
      </c>
      <c r="ER35" s="20">
        <f t="shared" si="126"/>
        <v>18.653145766088443</v>
      </c>
      <c r="ES35" s="20">
        <f t="shared" si="126"/>
        <v>449.60855415048104</v>
      </c>
      <c r="ET35" s="20">
        <f t="shared" si="126"/>
        <v>65.555022880089297</v>
      </c>
      <c r="EU35" s="20">
        <f t="shared" si="126"/>
        <v>93.093652918687638</v>
      </c>
      <c r="EV35" s="20">
        <f t="shared" ref="EV35:EX35" si="127">+EV36+EV37</f>
        <v>758.16839705819029</v>
      </c>
      <c r="EW35" s="20">
        <f t="shared" si="127"/>
        <v>6.1465523915623663</v>
      </c>
      <c r="EX35" s="20">
        <f t="shared" si="127"/>
        <v>390.77514491218369</v>
      </c>
      <c r="EY35" s="20">
        <f t="shared" si="10"/>
        <v>2883.0011030454757</v>
      </c>
      <c r="EZ35" s="574"/>
      <c r="FA35" s="20">
        <f t="shared" ref="FA35:FL35" si="128">+FA36+FA37</f>
        <v>3369.261356214115</v>
      </c>
      <c r="FB35" s="20">
        <f t="shared" si="128"/>
        <v>290.66213812409291</v>
      </c>
      <c r="FC35" s="20">
        <f t="shared" si="128"/>
        <v>455.46444697135428</v>
      </c>
      <c r="FD35" s="20">
        <f t="shared" si="128"/>
        <v>983.88954415031594</v>
      </c>
      <c r="FE35" s="20">
        <f t="shared" si="128"/>
        <v>244.09338461016148</v>
      </c>
      <c r="FF35" s="20">
        <f t="shared" si="128"/>
        <v>309.66930211849228</v>
      </c>
      <c r="FG35" s="20">
        <f t="shared" si="128"/>
        <v>462.64423403116712</v>
      </c>
      <c r="FH35" s="20">
        <f t="shared" si="128"/>
        <v>584.85711752602572</v>
      </c>
      <c r="FI35" s="20">
        <f t="shared" si="128"/>
        <v>314.85922415657052</v>
      </c>
      <c r="FJ35" s="20">
        <f t="shared" si="128"/>
        <v>337.27709050397777</v>
      </c>
      <c r="FK35" s="20">
        <f t="shared" si="128"/>
        <v>733.96189323028693</v>
      </c>
      <c r="FL35" s="20">
        <f t="shared" si="128"/>
        <v>1058.1901115766022</v>
      </c>
      <c r="FM35" s="20">
        <f t="shared" si="11"/>
        <v>9144.8298432131596</v>
      </c>
      <c r="FO35" s="20">
        <f t="shared" ref="FO35:FZ35" si="129">+FO36+FO37</f>
        <v>438.23201012466279</v>
      </c>
      <c r="FP35" s="20">
        <f t="shared" si="129"/>
        <v>565.2276057125332</v>
      </c>
      <c r="FQ35" s="20">
        <f t="shared" si="129"/>
        <v>1120.120726779666</v>
      </c>
      <c r="FR35" s="20">
        <f t="shared" si="129"/>
        <v>622.8951014838766</v>
      </c>
      <c r="FS35" s="20">
        <f t="shared" si="129"/>
        <v>542.1517927700412</v>
      </c>
      <c r="FT35" s="20">
        <f t="shared" si="129"/>
        <v>186.69308635760774</v>
      </c>
      <c r="FU35" s="20">
        <f t="shared" si="129"/>
        <v>446.62661443964322</v>
      </c>
      <c r="FV35" s="20">
        <f t="shared" si="129"/>
        <v>544.31104373336439</v>
      </c>
      <c r="FW35" s="20">
        <f t="shared" si="129"/>
        <v>597.71959653994486</v>
      </c>
      <c r="FX35" s="20">
        <f t="shared" si="129"/>
        <v>1045.663304739174</v>
      </c>
      <c r="FY35" s="20">
        <f t="shared" si="129"/>
        <v>597.44291883882102</v>
      </c>
      <c r="FZ35" s="20">
        <f t="shared" si="129"/>
        <v>37.550085697045802</v>
      </c>
      <c r="GA35" s="20">
        <f>+SUM(FO35:FZ35)</f>
        <v>6744.6338872163815</v>
      </c>
      <c r="GC35" s="20">
        <f t="shared" ref="GC35" si="130">+GC36+GC37</f>
        <v>409.66897104220732</v>
      </c>
      <c r="GD35" s="20">
        <f>+SUM(GC35:GC35)</f>
        <v>409.66897104220732</v>
      </c>
    </row>
    <row r="36" spans="2:186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>
        <v>347.83135852849239</v>
      </c>
      <c r="FG36" s="15">
        <v>455.99072852116711</v>
      </c>
      <c r="FH36" s="15">
        <v>558.58426133602575</v>
      </c>
      <c r="FI36" s="15">
        <v>332.11968318657057</v>
      </c>
      <c r="FJ36" s="15">
        <v>360.86619670397783</v>
      </c>
      <c r="FK36" s="15">
        <v>343.24729248028677</v>
      </c>
      <c r="FL36" s="15">
        <v>1065.1195623266024</v>
      </c>
      <c r="FM36" s="15">
        <f t="shared" si="11"/>
        <v>9145.7571872762492</v>
      </c>
      <c r="FO36" s="15">
        <v>398.77364243466275</v>
      </c>
      <c r="FP36" s="15">
        <v>370.44210655253329</v>
      </c>
      <c r="FQ36" s="15">
        <v>1272.7585922996659</v>
      </c>
      <c r="FR36" s="15">
        <v>750.23229103387678</v>
      </c>
      <c r="FS36" s="15">
        <v>393.7146402000414</v>
      </c>
      <c r="FT36" s="15">
        <v>223.90581360760791</v>
      </c>
      <c r="FU36" s="15">
        <v>292.3875247596431</v>
      </c>
      <c r="FV36" s="15">
        <v>335.74707892336454</v>
      </c>
      <c r="FW36" s="15">
        <v>606.46670076994474</v>
      </c>
      <c r="FX36" s="15">
        <v>958.75298205917397</v>
      </c>
      <c r="FY36" s="15">
        <v>479.6589868288209</v>
      </c>
      <c r="FZ36" s="15">
        <v>428.11020498704579</v>
      </c>
      <c r="GA36" s="15">
        <f>+SUM(FO36:FZ36)</f>
        <v>6510.9505644563815</v>
      </c>
      <c r="GC36" s="15">
        <v>360.33651196220728</v>
      </c>
      <c r="GD36" s="15">
        <f>+SUM(GC36:GC36)</f>
        <v>360.33651196220728</v>
      </c>
    </row>
    <row r="37" spans="2:186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>
        <v>-38.162056410000105</v>
      </c>
      <c r="FG37" s="15">
        <v>6.6535055100000022</v>
      </c>
      <c r="FH37" s="15">
        <v>26.27285618999997</v>
      </c>
      <c r="FI37" s="15">
        <v>-17.26045903000005</v>
      </c>
      <c r="FJ37" s="15">
        <v>-23.58910620000006</v>
      </c>
      <c r="FK37" s="15">
        <v>390.71460075000016</v>
      </c>
      <c r="FL37" s="15">
        <v>-6.9294507500001146</v>
      </c>
      <c r="FM37" s="15">
        <f t="shared" si="11"/>
        <v>-0.9273440630861387</v>
      </c>
      <c r="FO37" s="15">
        <v>39.458367690000046</v>
      </c>
      <c r="FP37" s="15">
        <v>194.78549915999997</v>
      </c>
      <c r="FQ37" s="15">
        <v>-152.63786551999988</v>
      </c>
      <c r="FR37" s="15">
        <v>-127.33718955000018</v>
      </c>
      <c r="FS37" s="15">
        <v>148.4371525699998</v>
      </c>
      <c r="FT37" s="15">
        <v>-37.212727250000171</v>
      </c>
      <c r="FU37" s="15">
        <v>154.23908968000012</v>
      </c>
      <c r="FV37" s="15">
        <v>208.5639648099999</v>
      </c>
      <c r="FW37" s="15">
        <v>-8.7471042299998771</v>
      </c>
      <c r="FX37" s="15">
        <v>86.910322680000036</v>
      </c>
      <c r="FY37" s="15">
        <v>117.78393201000017</v>
      </c>
      <c r="FZ37" s="15">
        <v>-390.56011928999999</v>
      </c>
      <c r="GA37" s="15">
        <f>+SUM(FO37:FZ37)</f>
        <v>233.6833227599999</v>
      </c>
      <c r="GC37" s="15">
        <v>49.332459080000035</v>
      </c>
      <c r="GD37" s="15">
        <f>+SUM(GC37:GC37)</f>
        <v>49.332459080000035</v>
      </c>
    </row>
    <row r="38" spans="2:186" ht="15.75" x14ac:dyDescent="0.25">
      <c r="B38" s="690" t="s">
        <v>40</v>
      </c>
      <c r="C38" s="20">
        <f>+C39+C41+C42+C43</f>
        <v>-331.12188536579686</v>
      </c>
      <c r="D38" s="20">
        <f t="shared" ref="D38:N38" si="131">+D39+D41+D42+D43</f>
        <v>441.40232093514533</v>
      </c>
      <c r="E38" s="20">
        <f t="shared" si="131"/>
        <v>444.22664075849735</v>
      </c>
      <c r="F38" s="20">
        <f t="shared" si="131"/>
        <v>228.63821779980427</v>
      </c>
      <c r="G38" s="20">
        <f t="shared" si="131"/>
        <v>-19.972568585447505</v>
      </c>
      <c r="H38" s="20">
        <f t="shared" si="131"/>
        <v>248.17599735612657</v>
      </c>
      <c r="I38" s="20">
        <f t="shared" si="131"/>
        <v>41.011890871167225</v>
      </c>
      <c r="J38" s="20">
        <f t="shared" si="131"/>
        <v>517.79009872687197</v>
      </c>
      <c r="K38" s="20">
        <f t="shared" si="131"/>
        <v>389.08855520496206</v>
      </c>
      <c r="L38" s="20">
        <f t="shared" si="131"/>
        <v>438.4098364961082</v>
      </c>
      <c r="M38" s="20">
        <f t="shared" si="131"/>
        <v>246.22424509721793</v>
      </c>
      <c r="N38" s="20">
        <f t="shared" si="131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32">+R39+R41+R42+R43</f>
        <v>487.47866816294845</v>
      </c>
      <c r="S38" s="20">
        <f t="shared" ref="S38" si="133">+S39+S41+S42+S43</f>
        <v>408.88394441999566</v>
      </c>
      <c r="T38" s="20">
        <f t="shared" ref="T38" si="134">+T39+T41+T42+T43</f>
        <v>470.39812900182073</v>
      </c>
      <c r="U38" s="20">
        <f t="shared" ref="U38" si="135">+U39+U41+U42+U43</f>
        <v>306.79381741630476</v>
      </c>
      <c r="V38" s="20">
        <f t="shared" ref="V38" si="136">+V39+V41+V42+V43</f>
        <v>-477.78471282485589</v>
      </c>
      <c r="W38" s="20">
        <f t="shared" ref="W38" si="137">+W39+W41+W42+W43</f>
        <v>698.48236427969971</v>
      </c>
      <c r="X38" s="20">
        <f t="shared" ref="X38" si="138">+X39+X41+X42+X43</f>
        <v>143.1730996952588</v>
      </c>
      <c r="Y38" s="20">
        <f t="shared" ref="Y38" si="139">+Y39+Y41+Y42+Y43</f>
        <v>1255.4078516744908</v>
      </c>
      <c r="Z38" s="20">
        <f t="shared" ref="Z38" si="140">+Z39+Z41+Z42+Z43</f>
        <v>397.8217546444734</v>
      </c>
      <c r="AA38" s="20">
        <f t="shared" ref="AA38" si="141">+AA39+AA41+AA42+AA43</f>
        <v>617.08818458698704</v>
      </c>
      <c r="AB38" s="20">
        <f t="shared" ref="AB38" si="142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43">+AF39+AF41+AF42+AF43</f>
        <v>-412.99391927681751</v>
      </c>
      <c r="AG38" s="20">
        <f t="shared" ref="AG38" si="144">+AG39+AG41+AG42+AG43</f>
        <v>-1.8148953839058635</v>
      </c>
      <c r="AH38" s="20">
        <f t="shared" ref="AH38" si="145">+AH39+AH41+AH42+AH43</f>
        <v>-268.402899455571</v>
      </c>
      <c r="AI38" s="20">
        <f t="shared" ref="AI38" si="146">+AI39+AI41+AI42+AI43</f>
        <v>167.31651312903512</v>
      </c>
      <c r="AJ38" s="20">
        <f t="shared" ref="AJ38" si="147">+AJ39+AJ41+AJ42+AJ43</f>
        <v>232.15517462339784</v>
      </c>
      <c r="AK38" s="20">
        <f t="shared" ref="AK38" si="148">+AK39+AK41+AK42+AK43</f>
        <v>-73.012773700366211</v>
      </c>
      <c r="AL38" s="20">
        <f t="shared" ref="AL38" si="149">+AL39+AL41+AL42+AL43</f>
        <v>108.69025190239245</v>
      </c>
      <c r="AM38" s="20">
        <f t="shared" ref="AM38" si="150">+AM39+AM41+AM42+AM43</f>
        <v>344.86808428995602</v>
      </c>
      <c r="AN38" s="20">
        <f t="shared" ref="AN38" si="151">+AN39+AN41+AN42+AN43</f>
        <v>421.20943457102737</v>
      </c>
      <c r="AO38" s="20">
        <f t="shared" ref="AO38" si="152">+AO39+AO41+AO42+AO43</f>
        <v>252.01792006560242</v>
      </c>
      <c r="AP38" s="20">
        <f t="shared" ref="AP38" si="153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54">+AT39+AT41+AT42+AT43</f>
        <v>-174.31720907360832</v>
      </c>
      <c r="AU38" s="20">
        <f t="shared" ref="AU38" si="155">+AU39+AU41+AU42+AU43</f>
        <v>291.67714315177165</v>
      </c>
      <c r="AV38" s="20">
        <f t="shared" ref="AV38" si="156">+AV39+AV41+AV42+AV43</f>
        <v>-36.702509700250175</v>
      </c>
      <c r="AW38" s="20">
        <f t="shared" ref="AW38" si="157">+AW39+AW41+AW42+AW43</f>
        <v>76.013770840601708</v>
      </c>
      <c r="AX38" s="20">
        <f t="shared" ref="AX38" si="158">+AX39+AX41+AX42+AX43</f>
        <v>-374.3902305831075</v>
      </c>
      <c r="AY38" s="20">
        <f t="shared" ref="AY38" si="159">+AY39+AY41+AY42+AY43</f>
        <v>-84.291449433269534</v>
      </c>
      <c r="AZ38" s="20">
        <f t="shared" ref="AZ38" si="160">+AZ39+AZ41+AZ42+AZ43</f>
        <v>-186.41750163519316</v>
      </c>
      <c r="BA38" s="20">
        <f t="shared" ref="BA38" si="161">+BA39+BA41+BA42+BA43</f>
        <v>-61.456546083584769</v>
      </c>
      <c r="BB38" s="20">
        <f t="shared" ref="BB38" si="162">+BB39+BB41+BB42+BB43</f>
        <v>-247.31222078209686</v>
      </c>
      <c r="BC38" s="20">
        <f t="shared" ref="BC38" si="163">+BC39+BC41+BC42+BC43</f>
        <v>743.51568663626381</v>
      </c>
      <c r="BD38" s="20">
        <f t="shared" ref="BD38" si="164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65">+BH39+BH41+BH42+BH43</f>
        <v>109.37284627248121</v>
      </c>
      <c r="BI38" s="20">
        <f t="shared" ref="BI38" si="166">+BI39+BI41+BI42+BI43</f>
        <v>-4.3618342364923848</v>
      </c>
      <c r="BJ38" s="20">
        <f t="shared" ref="BJ38" si="167">+BJ39+BJ41+BJ42+BJ43</f>
        <v>-118.93809390947536</v>
      </c>
      <c r="BK38" s="20">
        <f t="shared" ref="BK38" si="168">+BK39+BK41+BK42+BK43</f>
        <v>1368.9354497859183</v>
      </c>
      <c r="BL38" s="20">
        <f t="shared" ref="BL38" si="169">+BL39+BL41+BL42+BL43</f>
        <v>773.57834277952225</v>
      </c>
      <c r="BM38" s="20">
        <f t="shared" ref="BM38" si="170">+BM39+BM41+BM42+BM43</f>
        <v>-347.42147795198133</v>
      </c>
      <c r="BN38" s="20">
        <f t="shared" ref="BN38" si="171">+BN39+BN41+BN42+BN43</f>
        <v>116.43314921458757</v>
      </c>
      <c r="BO38" s="20">
        <f t="shared" ref="BO38" si="172">+BO39+BO41+BO42+BO43</f>
        <v>533.59948819642022</v>
      </c>
      <c r="BP38" s="20">
        <f t="shared" ref="BP38" si="173">+BP39+BP41+BP42+BP43</f>
        <v>-542.93405248580768</v>
      </c>
      <c r="BQ38" s="20">
        <f t="shared" ref="BQ38" si="174">+BQ39+BQ41+BQ42+BQ43</f>
        <v>-408.51083909604017</v>
      </c>
      <c r="BR38" s="20">
        <f t="shared" ref="BR38" si="175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76">+BV39+BV41+BV42+BV43</f>
        <v>-200.87124090679453</v>
      </c>
      <c r="BW38" s="20">
        <f t="shared" ref="BW38" si="177">+BW39+BW41+BW42+BW43</f>
        <v>388.14695784960202</v>
      </c>
      <c r="BX38" s="20">
        <f t="shared" ref="BX38" si="178">+BX39+BX41+BX42+BX43</f>
        <v>443.30437675100234</v>
      </c>
      <c r="BY38" s="20">
        <f t="shared" ref="BY38" si="179">+BY39+BY41+BY42+BY43</f>
        <v>318.18179897385642</v>
      </c>
      <c r="BZ38" s="20">
        <f t="shared" ref="BZ38" si="180">+BZ39+BZ41+BZ42+BZ43</f>
        <v>282.93679766369263</v>
      </c>
      <c r="CA38" s="20">
        <f t="shared" ref="CA38" si="181">+CA39+CA41+CA42+CA43</f>
        <v>-272.11384328856417</v>
      </c>
      <c r="CB38" s="20">
        <f t="shared" ref="CB38" si="182">+CB39+CB41+CB42+CB43</f>
        <v>396.33875779541677</v>
      </c>
      <c r="CC38" s="20">
        <f t="shared" ref="CC38" si="183">+CC39+CC41+CC42+CC43</f>
        <v>11.525926108745654</v>
      </c>
      <c r="CD38" s="20">
        <f t="shared" ref="CD38" si="184">+CD39+CD41+CD42+CD43</f>
        <v>353.87403747006761</v>
      </c>
      <c r="CE38" s="20">
        <f t="shared" ref="CE38" si="185">+CE39+CE41+CE42+CE43</f>
        <v>-130.64621377436055</v>
      </c>
      <c r="CF38" s="20">
        <f t="shared" ref="CF38" si="186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87">+CJ39+CJ41+CJ42+CJ43</f>
        <v>-428.28837457729946</v>
      </c>
      <c r="CK38" s="20">
        <f t="shared" ref="CK38" si="188">+CK39+CK41+CK42+CK43</f>
        <v>549.32036262175291</v>
      </c>
      <c r="CL38" s="20">
        <f t="shared" ref="CL38" si="189">+CL39+CL41+CL42+CL43</f>
        <v>-56.372137746712163</v>
      </c>
      <c r="CM38" s="20">
        <f t="shared" ref="CM38" si="190">+CM39+CM41+CM42+CM43</f>
        <v>333.63673193170257</v>
      </c>
      <c r="CN38" s="20">
        <f t="shared" ref="CN38" si="191">+CN39+CN41+CN42+CN43</f>
        <v>200.52150952590216</v>
      </c>
      <c r="CO38" s="20">
        <f t="shared" ref="CO38" si="192">+CO39+CO41+CO42+CO43</f>
        <v>-326.68100294770352</v>
      </c>
      <c r="CP38" s="20">
        <f t="shared" ref="CP38" si="193">+CP39+CP41+CP42+CP43</f>
        <v>372.80567207489764</v>
      </c>
      <c r="CQ38" s="20">
        <f t="shared" ref="CQ38" si="194">+CQ39+CQ41+CQ42+CQ43</f>
        <v>515.26976363500341</v>
      </c>
      <c r="CR38" s="20">
        <f t="shared" ref="CR38" si="195">+CR39+CR41+CR42+CR43</f>
        <v>-813.1620972576842</v>
      </c>
      <c r="CS38" s="20">
        <f t="shared" ref="CS38" si="196">+CS39+CS41+CS42+CS43</f>
        <v>-223.79628304652192</v>
      </c>
      <c r="CT38" s="20">
        <f t="shared" ref="CT38" si="197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98">+CX39+CX41+CX42+CX43</f>
        <v>-501.65861118543523</v>
      </c>
      <c r="CY38" s="20">
        <f t="shared" ref="CY38" si="199">+CY39+CY41+CY42+CY43</f>
        <v>360.0706549460221</v>
      </c>
      <c r="CZ38" s="20">
        <f t="shared" ref="CZ38" si="200">+CZ39+CZ41+CZ42+CZ43</f>
        <v>1311.4535741755185</v>
      </c>
      <c r="DA38" s="20">
        <f t="shared" ref="DA38" si="201">+DA39+DA41+DA42+DA43</f>
        <v>720.1992709412059</v>
      </c>
      <c r="DB38" s="20">
        <f t="shared" ref="DB38" si="202">+DB39+DB41+DB42+DB43</f>
        <v>499.48044906850123</v>
      </c>
      <c r="DC38" s="20">
        <f t="shared" ref="DC38" si="203">+DC39+DC41+DC42+DC43</f>
        <v>556.41106440059889</v>
      </c>
      <c r="DD38" s="20">
        <f t="shared" ref="DD38" si="204">+DD39+DD41+DD42+DD43</f>
        <v>-213.82767223502736</v>
      </c>
      <c r="DE38" s="20">
        <f t="shared" ref="DE38" si="205">+DE39+DE41+DE42+DE43</f>
        <v>-36.066474099304294</v>
      </c>
      <c r="DF38" s="20">
        <f t="shared" ref="DF38" si="206">+DF39+DF41+DF42+DF43</f>
        <v>-958.90668921218798</v>
      </c>
      <c r="DG38" s="20">
        <f t="shared" ref="DG38" si="207">+DG39+DG41+DG42+DG43</f>
        <v>-124.82405573766937</v>
      </c>
      <c r="DH38" s="20">
        <f t="shared" ref="DH38" si="208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209">+DL39+DL41+DL42+DL43</f>
        <v>178.21514688822805</v>
      </c>
      <c r="DM38" s="20">
        <f t="shared" ref="DM38" si="210">+DM39+DM41+DM42+DM43</f>
        <v>15.107049200429572</v>
      </c>
      <c r="DN38" s="20">
        <f t="shared" ref="DN38" si="211">+DN39+DN41+DN42+DN43</f>
        <v>-257.55679924189769</v>
      </c>
      <c r="DO38" s="20">
        <f t="shared" ref="DO38" si="212">+DO39+DO41+DO42+DO43</f>
        <v>-95.67910419713948</v>
      </c>
      <c r="DP38" s="20">
        <f t="shared" ref="DP38" si="213">+DP39+DP41+DP42+DP43</f>
        <v>280.79831228656633</v>
      </c>
      <c r="DQ38" s="20">
        <f t="shared" ref="DQ38" si="214">+DQ39+DQ41+DQ42+DQ43</f>
        <v>-32.575385232587678</v>
      </c>
      <c r="DR38" s="20">
        <f t="shared" ref="DR38" si="215">+DR39+DR41+DR42+DR43</f>
        <v>320.25107029744163</v>
      </c>
      <c r="DS38" s="20">
        <f t="shared" ref="DS38" si="216">+DS39+DS41+DS42+DS43</f>
        <v>-495.68140146259771</v>
      </c>
      <c r="DT38" s="20">
        <f t="shared" ref="DT38" si="217">+DT39+DT41+DT42+DT43</f>
        <v>183.24454961359521</v>
      </c>
      <c r="DU38" s="20">
        <f t="shared" ref="DU38" si="218">+DU39+DU41+DU42+DU43</f>
        <v>-37.625123415101157</v>
      </c>
      <c r="DV38" s="20">
        <f t="shared" ref="DV38" si="219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20">+DZ39+DZ41+DZ42+DZ43</f>
        <v>318.01969700451662</v>
      </c>
      <c r="EA38" s="20">
        <f t="shared" ref="EA38" si="221">+EA39+EA41+EA42+EA43</f>
        <v>-199.63069011978851</v>
      </c>
      <c r="EB38" s="20">
        <f t="shared" ref="EB38" si="222">+EB39+EB41+EB42+EB43</f>
        <v>462.83230763649203</v>
      </c>
      <c r="EC38" s="20">
        <f t="shared" ref="EC38" si="223">+EC39+EC41+EC42+EC43</f>
        <v>-288.79103806771201</v>
      </c>
      <c r="ED38" s="20">
        <f t="shared" ref="ED38" si="224">+ED39+ED41+ED42+ED43</f>
        <v>206.49081120524437</v>
      </c>
      <c r="EE38" s="20">
        <f t="shared" ref="EE38" si="225">+EE39+EE41+EE42+EE43</f>
        <v>-1.9335461387524902</v>
      </c>
      <c r="EF38" s="20">
        <f t="shared" ref="EF38" si="226">+EF39+EF41+EF42+EF43</f>
        <v>123.98401666971961</v>
      </c>
      <c r="EG38" s="20">
        <f t="shared" ref="EG38" si="227">+EG39+EG41+EG42+EG43</f>
        <v>-143.16839883889139</v>
      </c>
      <c r="EH38" s="20">
        <f t="shared" ref="EH38" si="228">+EH39+EH41+EH42+EH43</f>
        <v>-149.11089046726056</v>
      </c>
      <c r="EI38" s="20">
        <f t="shared" ref="EI38" si="229">+EI39+EI41+EI42+EI43</f>
        <v>291.57614854748931</v>
      </c>
      <c r="EJ38" s="20">
        <f t="shared" ref="EJ38" si="230">+EJ39+EJ41+EJ42+EJ43</f>
        <v>-238.41398393772889</v>
      </c>
      <c r="EK38" s="20">
        <f t="shared" si="9"/>
        <v>170.7075626718038</v>
      </c>
      <c r="EL38" s="574"/>
      <c r="EM38" s="20">
        <f>+EM39+EM41+EM42+EM43</f>
        <v>-11.009008567321104</v>
      </c>
      <c r="EN38" s="20">
        <f t="shared" ref="EN38" si="231">+EN39+EN41+EN42+EN43</f>
        <v>1029.343772785267</v>
      </c>
      <c r="EO38" s="20">
        <f t="shared" ref="EO38" si="232">+EO39+EO41+EO42+EO43</f>
        <v>-293.79034660198033</v>
      </c>
      <c r="EP38" s="20">
        <f t="shared" ref="EP38" si="233">+EP39+EP41+EP42+EP43</f>
        <v>54.112156120067311</v>
      </c>
      <c r="EQ38" s="20">
        <f t="shared" ref="EQ38" si="234">+EQ39+EQ41+EQ42+EQ43</f>
        <v>359.25035556948785</v>
      </c>
      <c r="ER38" s="20">
        <f t="shared" ref="ER38" si="235">+ER39+ER41+ER42+ER43</f>
        <v>376.09731996552989</v>
      </c>
      <c r="ES38" s="20">
        <f t="shared" ref="ES38" si="236">+ES39+ES41+ES42+ES43</f>
        <v>330.89286942336707</v>
      </c>
      <c r="ET38" s="20">
        <f t="shared" ref="ET38" si="237">+ET39+ET41+ET42+ET43</f>
        <v>206.34154779076326</v>
      </c>
      <c r="EU38" s="20">
        <f t="shared" ref="EU38:EX38" si="238">+EU39+EU41+EU42+EU43</f>
        <v>236.71795017968844</v>
      </c>
      <c r="EV38" s="20">
        <f t="shared" si="238"/>
        <v>281.96513276044362</v>
      </c>
      <c r="EW38" s="20">
        <f t="shared" si="238"/>
        <v>1402.2033174049675</v>
      </c>
      <c r="EX38" s="20">
        <f t="shared" si="238"/>
        <v>815.73348246191756</v>
      </c>
      <c r="EY38" s="20">
        <f t="shared" si="10"/>
        <v>4787.8585492921984</v>
      </c>
      <c r="EZ38" s="574"/>
      <c r="FA38" s="20">
        <f t="shared" ref="FA38:FL38" si="239">+FA39+FA41+FA42+FA43</f>
        <v>247.83540601594007</v>
      </c>
      <c r="FB38" s="20">
        <f t="shared" si="239"/>
        <v>-287.88063049279617</v>
      </c>
      <c r="FC38" s="20">
        <f t="shared" si="239"/>
        <v>-108.61258278657468</v>
      </c>
      <c r="FD38" s="20">
        <f t="shared" si="239"/>
        <v>66.395868818365699</v>
      </c>
      <c r="FE38" s="20">
        <f t="shared" si="239"/>
        <v>-426.72662372190018</v>
      </c>
      <c r="FF38" s="20">
        <f t="shared" si="239"/>
        <v>-116.73679199589367</v>
      </c>
      <c r="FG38" s="20">
        <f t="shared" si="239"/>
        <v>-225.99650795958473</v>
      </c>
      <c r="FH38" s="20">
        <f t="shared" si="239"/>
        <v>-652.44448247962839</v>
      </c>
      <c r="FI38" s="20">
        <f t="shared" si="239"/>
        <v>-190.57909994905225</v>
      </c>
      <c r="FJ38" s="20">
        <f t="shared" si="239"/>
        <v>-122.53110382196675</v>
      </c>
      <c r="FK38" s="20">
        <f t="shared" si="239"/>
        <v>-9.5812773852516102</v>
      </c>
      <c r="FL38" s="20">
        <f t="shared" si="239"/>
        <v>-24.690167968934531</v>
      </c>
      <c r="FM38" s="20">
        <f t="shared" si="11"/>
        <v>-1851.5479937272771</v>
      </c>
      <c r="FO38" s="20">
        <f t="shared" ref="FO38:FZ38" si="240">+FO39+FO41+FO42+FO43</f>
        <v>18.336222756483551</v>
      </c>
      <c r="FP38" s="20">
        <f t="shared" si="240"/>
        <v>547.56302160136556</v>
      </c>
      <c r="FQ38" s="20">
        <f t="shared" si="240"/>
        <v>-486.9919224488242</v>
      </c>
      <c r="FR38" s="20">
        <f t="shared" si="240"/>
        <v>-99.570351606636677</v>
      </c>
      <c r="FS38" s="20">
        <f t="shared" si="240"/>
        <v>89.345339508060704</v>
      </c>
      <c r="FT38" s="20">
        <f t="shared" si="240"/>
        <v>-319.01681274050418</v>
      </c>
      <c r="FU38" s="20">
        <f t="shared" si="240"/>
        <v>326.94104829892785</v>
      </c>
      <c r="FV38" s="20">
        <f t="shared" si="240"/>
        <v>-97.915799430248398</v>
      </c>
      <c r="FW38" s="20">
        <f t="shared" si="240"/>
        <v>192.65461801815331</v>
      </c>
      <c r="FX38" s="20">
        <f t="shared" si="240"/>
        <v>-82.080981541062556</v>
      </c>
      <c r="FY38" s="20">
        <f t="shared" si="240"/>
        <v>-106.82183911566369</v>
      </c>
      <c r="FZ38" s="20">
        <f t="shared" si="240"/>
        <v>-598.21945548841768</v>
      </c>
      <c r="GA38" s="20">
        <f>+SUM(FO38:FZ38)</f>
        <v>-615.7769121883664</v>
      </c>
      <c r="GC38" s="20">
        <f t="shared" ref="GC38" si="241">+GC39+GC41+GC42+GC43</f>
        <v>-127.05053345989495</v>
      </c>
      <c r="GD38" s="20">
        <f>+SUM(GC38:GC38)</f>
        <v>-127.05053345989495</v>
      </c>
    </row>
    <row r="39" spans="2:186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240.1407287452443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102.59202154748901</v>
      </c>
      <c r="EJ39" s="15">
        <v>-223.56819493772892</v>
      </c>
      <c r="EK39" s="15">
        <f t="shared" si="9"/>
        <v>211.34644784180333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339.39192796552959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627.23460423191796</v>
      </c>
      <c r="EY39" s="15">
        <f t="shared" si="10"/>
        <v>3539.6728181721974</v>
      </c>
      <c r="EZ39" s="16"/>
      <c r="FA39" s="15">
        <v>341.06207701594019</v>
      </c>
      <c r="FB39" s="15">
        <v>-177.92489649279537</v>
      </c>
      <c r="FC39" s="15">
        <v>-50.122682786574529</v>
      </c>
      <c r="FD39" s="15">
        <v>98.256219148365773</v>
      </c>
      <c r="FE39" s="15">
        <v>-436.31713272190007</v>
      </c>
      <c r="FF39" s="15">
        <v>-77.528578465894043</v>
      </c>
      <c r="FG39" s="15">
        <v>-327.22935509958438</v>
      </c>
      <c r="FH39" s="15">
        <v>-478.17466561962857</v>
      </c>
      <c r="FI39" s="15">
        <v>-89.56557808905194</v>
      </c>
      <c r="FJ39" s="15">
        <v>-107.74006496196691</v>
      </c>
      <c r="FK39" s="15">
        <v>145.05701350474874</v>
      </c>
      <c r="FL39" s="15">
        <v>-36.30023912893472</v>
      </c>
      <c r="FM39" s="15">
        <f t="shared" si="11"/>
        <v>-1196.5278836972759</v>
      </c>
      <c r="FO39" s="15">
        <v>230.50980175648311</v>
      </c>
      <c r="FP39" s="15">
        <v>558.51738160136586</v>
      </c>
      <c r="FQ39" s="15">
        <v>-654.96896281882391</v>
      </c>
      <c r="FR39" s="15">
        <v>-66.062389116636837</v>
      </c>
      <c r="FS39" s="15">
        <v>62.693333508060562</v>
      </c>
      <c r="FT39" s="15">
        <v>-409.31393374050413</v>
      </c>
      <c r="FU39" s="15">
        <v>360.80350929892734</v>
      </c>
      <c r="FV39" s="15">
        <v>107.77080456975239</v>
      </c>
      <c r="FW39" s="15">
        <v>90.051269018153221</v>
      </c>
      <c r="FX39" s="15">
        <v>-160.75971954106285</v>
      </c>
      <c r="FY39" s="15">
        <v>-86.137143115663662</v>
      </c>
      <c r="FZ39" s="15">
        <v>267.34413951158103</v>
      </c>
      <c r="GA39" s="15">
        <f>+SUM(FO39:FZ39)</f>
        <v>300.44809093163218</v>
      </c>
      <c r="GC39" s="15">
        <v>-26.075894459894812</v>
      </c>
      <c r="GD39" s="15">
        <f>+SUM(GC39:GC39)</f>
        <v>-26.075894459894812</v>
      </c>
    </row>
    <row r="40" spans="2:186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-36.375929374754833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-380.58665114419807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29.484093545529049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-422.99993119608234</v>
      </c>
      <c r="EY40" s="15">
        <f t="shared" si="10"/>
        <v>-392.56571561914279</v>
      </c>
      <c r="EZ40" s="16"/>
      <c r="FA40" s="15">
        <v>135.19026487593811</v>
      </c>
      <c r="FB40" s="15">
        <v>-143.31060722279682</v>
      </c>
      <c r="FC40" s="15">
        <v>-70.678452486575935</v>
      </c>
      <c r="FD40" s="15">
        <v>192.0843834983657</v>
      </c>
      <c r="FE40" s="15">
        <v>-148.83658634190061</v>
      </c>
      <c r="FF40" s="15">
        <v>-8.2140478358933251</v>
      </c>
      <c r="FG40" s="15">
        <v>-75.950658379586798</v>
      </c>
      <c r="FH40" s="15">
        <v>-45.848585399624938</v>
      </c>
      <c r="FI40" s="15">
        <v>-49.907535614052392</v>
      </c>
      <c r="FJ40" s="15">
        <v>-218.67215958696988</v>
      </c>
      <c r="FK40" s="15">
        <v>174.13964872475105</v>
      </c>
      <c r="FL40" s="15">
        <v>-93.943787858933092</v>
      </c>
      <c r="FM40" s="15">
        <f t="shared" si="11"/>
        <v>-353.94812362727896</v>
      </c>
      <c r="FO40" s="15">
        <v>88.791538883366798</v>
      </c>
      <c r="FP40" s="15">
        <v>358.27593698825126</v>
      </c>
      <c r="FQ40" s="15">
        <v>-572.0504039799423</v>
      </c>
      <c r="FR40" s="15">
        <v>167.80254817024948</v>
      </c>
      <c r="FS40" s="15">
        <v>-40.756042875054845</v>
      </c>
      <c r="FT40" s="15">
        <v>-413.16970261362167</v>
      </c>
      <c r="FU40" s="15">
        <v>409.6398782458121</v>
      </c>
      <c r="FV40" s="15">
        <v>-64.599132733359852</v>
      </c>
      <c r="FW40" s="15">
        <v>-52.73836699496303</v>
      </c>
      <c r="FX40" s="15">
        <v>44.848529958939253</v>
      </c>
      <c r="FY40" s="15">
        <v>42.557761831216794</v>
      </c>
      <c r="FZ40" s="15">
        <v>-68.636760741115722</v>
      </c>
      <c r="GA40" s="15">
        <f>+SUM(FO40:FZ40)</f>
        <v>-100.03421586022176</v>
      </c>
      <c r="GC40" s="15">
        <v>-30.480348619616052</v>
      </c>
      <c r="GD40" s="15">
        <f>+SUM(GC40:GC40)</f>
        <v>-30.480348619616052</v>
      </c>
    </row>
    <row r="41" spans="2:186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200.00000000000023</v>
      </c>
      <c r="EJ41" s="15">
        <v>0</v>
      </c>
      <c r="EK41" s="15">
        <f t="shared" si="9"/>
        <v>85.336566830000265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>
        <v>-23.111364529999719</v>
      </c>
      <c r="FG41" s="15">
        <v>127.14285713999971</v>
      </c>
      <c r="FH41" s="15">
        <v>-197.85714285999984</v>
      </c>
      <c r="FI41" s="15">
        <v>-52.357142860000295</v>
      </c>
      <c r="FJ41" s="15">
        <v>-74.35714285999984</v>
      </c>
      <c r="FK41" s="15">
        <v>-131.44879689000027</v>
      </c>
      <c r="FL41" s="15">
        <v>-4.3571428400000514</v>
      </c>
      <c r="FM41" s="15">
        <f t="shared" si="11"/>
        <v>-650.81632303000151</v>
      </c>
      <c r="FO41" s="15">
        <v>-201.99999999999955</v>
      </c>
      <c r="FP41" s="15">
        <v>-12.425000000000182</v>
      </c>
      <c r="FQ41" s="15">
        <v>175.68170936999968</v>
      </c>
      <c r="FR41" s="15">
        <v>-32.724182489999748</v>
      </c>
      <c r="FS41" s="15">
        <v>20</v>
      </c>
      <c r="FT41" s="15">
        <v>118</v>
      </c>
      <c r="FU41" s="15">
        <v>-59.999999999999545</v>
      </c>
      <c r="FV41" s="15">
        <v>-212.76100200000064</v>
      </c>
      <c r="FW41" s="15">
        <v>180</v>
      </c>
      <c r="FX41" s="15">
        <v>49.000000000000455</v>
      </c>
      <c r="FY41" s="15">
        <v>-10</v>
      </c>
      <c r="FZ41" s="15">
        <v>-867.599999999999</v>
      </c>
      <c r="GA41" s="15">
        <f>+SUM(FO41:FZ41)</f>
        <v>-854.82847511999853</v>
      </c>
      <c r="GC41" s="15">
        <v>-80</v>
      </c>
      <c r="GD41" s="15">
        <f>+SUM(GC41:GC41)</f>
        <v>-80</v>
      </c>
    </row>
    <row r="42" spans="2:186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>
        <v>-16.096848999999906</v>
      </c>
      <c r="FG42" s="15">
        <v>-25.910010000000057</v>
      </c>
      <c r="FH42" s="15">
        <v>23.587325999999962</v>
      </c>
      <c r="FI42" s="15">
        <v>-48.656379000000015</v>
      </c>
      <c r="FJ42" s="15">
        <v>59.566103999999996</v>
      </c>
      <c r="FK42" s="15">
        <v>-23.189494000000082</v>
      </c>
      <c r="FL42" s="15">
        <v>15.96721400000024</v>
      </c>
      <c r="FM42" s="15">
        <f t="shared" si="11"/>
        <v>-4.2037869999999202</v>
      </c>
      <c r="FO42" s="15">
        <v>-10.173579000000018</v>
      </c>
      <c r="FP42" s="15">
        <v>1.4706399999998894</v>
      </c>
      <c r="FQ42" s="15">
        <v>-7.7046689999999671</v>
      </c>
      <c r="FR42" s="15">
        <v>-0.78378000000009251</v>
      </c>
      <c r="FS42" s="15">
        <v>6.6520060000001422</v>
      </c>
      <c r="FT42" s="15">
        <v>-27.702879000000053</v>
      </c>
      <c r="FU42" s="15">
        <v>26.137539000000061</v>
      </c>
      <c r="FV42" s="15">
        <v>7.0743979999998601</v>
      </c>
      <c r="FW42" s="15">
        <v>-77.396650999999906</v>
      </c>
      <c r="FX42" s="15">
        <v>29.678737999999839</v>
      </c>
      <c r="FY42" s="15">
        <v>-10.684696000000031</v>
      </c>
      <c r="FZ42" s="15">
        <v>2.0364050000002862</v>
      </c>
      <c r="GA42" s="15">
        <f>+SUM(FO42:FZ42)</f>
        <v>-61.396527999999989</v>
      </c>
      <c r="GC42" s="15">
        <v>-20.974639000000138</v>
      </c>
      <c r="GD42" s="15">
        <f>+SUM(GC42:GC42)</f>
        <v>-20.974639000000138</v>
      </c>
    </row>
    <row r="43" spans="2:186" ht="15" hidden="1" customHeight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/>
      <c r="FK43" s="522"/>
      <c r="FL43" s="522"/>
      <c r="FM43" s="522">
        <f t="shared" si="11"/>
        <v>0</v>
      </c>
      <c r="FO43" s="522"/>
      <c r="FP43" s="522"/>
      <c r="FQ43" s="522"/>
      <c r="FR43" s="522"/>
      <c r="FS43" s="522"/>
      <c r="FT43" s="522"/>
      <c r="FU43" s="522"/>
      <c r="FV43" s="522"/>
      <c r="FW43" s="522"/>
      <c r="FX43" s="522"/>
      <c r="FY43" s="522"/>
      <c r="FZ43" s="522"/>
      <c r="GA43" s="522">
        <f>+SUM(FO43:FZ43)</f>
        <v>0</v>
      </c>
      <c r="GC43" s="522"/>
      <c r="GD43" s="522">
        <f>+SUM(GC43:GC43)</f>
        <v>0</v>
      </c>
    </row>
    <row r="44" spans="2:186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>
        <v>11.400985859999992</v>
      </c>
      <c r="FG44" s="24">
        <v>-72.220261859999937</v>
      </c>
      <c r="FH44" s="24">
        <v>-290.56975906000002</v>
      </c>
      <c r="FI44" s="24">
        <v>-90.764062910000121</v>
      </c>
      <c r="FJ44" s="24">
        <v>-82.084059400000115</v>
      </c>
      <c r="FK44" s="24">
        <v>518.15864849000036</v>
      </c>
      <c r="FL44" s="24">
        <v>7.1755414599997493</v>
      </c>
      <c r="FM44" s="24">
        <f t="shared" si="11"/>
        <v>-509.87335134000023</v>
      </c>
      <c r="FO44" s="24">
        <v>-100.15549154999985</v>
      </c>
      <c r="FP44" s="24">
        <v>-46.217954710000186</v>
      </c>
      <c r="FQ44" s="24">
        <v>243.07436621999989</v>
      </c>
      <c r="FR44" s="24">
        <v>-123.08534725999982</v>
      </c>
      <c r="FS44" s="24">
        <v>-104.45137862000001</v>
      </c>
      <c r="FT44" s="24">
        <v>398.27204352000012</v>
      </c>
      <c r="FU44" s="24">
        <v>-323.72311959000012</v>
      </c>
      <c r="FV44" s="24">
        <v>266.51277052000023</v>
      </c>
      <c r="FW44" s="24">
        <v>0.64823526999975911</v>
      </c>
      <c r="FX44" s="24">
        <v>-904.71598477999987</v>
      </c>
      <c r="FY44" s="24">
        <v>258.23879323999995</v>
      </c>
      <c r="FZ44" s="24">
        <v>-398.27649083000028</v>
      </c>
      <c r="GA44" s="24">
        <f>+SUM(FO44:FZ44)</f>
        <v>-833.8795585700002</v>
      </c>
      <c r="GC44" s="24">
        <v>-1250.9038329299999</v>
      </c>
      <c r="GD44" s="24">
        <f>+SUM(GC44:GC44)</f>
        <v>-1250.9038329299999</v>
      </c>
    </row>
    <row r="45" spans="2:186" x14ac:dyDescent="0.25">
      <c r="B45" s="114" t="s">
        <v>741</v>
      </c>
    </row>
    <row r="46" spans="2:186" x14ac:dyDescent="0.25">
      <c r="B46" s="114" t="s">
        <v>742</v>
      </c>
    </row>
    <row r="47" spans="2:186" x14ac:dyDescent="0.25">
      <c r="B47" s="114" t="s">
        <v>730</v>
      </c>
      <c r="EM47" s="708"/>
    </row>
    <row r="48" spans="2:186" x14ac:dyDescent="0.25">
      <c r="B48" s="114" t="s">
        <v>744</v>
      </c>
    </row>
    <row r="53" spans="53:53" x14ac:dyDescent="0.25">
      <c r="BA53" s="708">
        <f>+BA40</f>
        <v>-82.02509602985765</v>
      </c>
    </row>
    <row r="54" spans="53:53" x14ac:dyDescent="0.25">
      <c r="BA54" s="708">
        <v>116.97197421627278</v>
      </c>
    </row>
  </sheetData>
  <mergeCells count="14">
    <mergeCell ref="FO5:GA5"/>
    <mergeCell ref="GC5:GD5"/>
    <mergeCell ref="EM5:EY5"/>
    <mergeCell ref="FA5:FM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ignoredErrors>
    <ignoredError sqref="GC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IS45"/>
  <sheetViews>
    <sheetView zoomScaleNormal="100" workbookViewId="0">
      <pane xSplit="2" ySplit="6" topLeftCell="GB22" activePane="bottomRight" state="frozen"/>
      <selection activeCell="D4" sqref="D4:M4"/>
      <selection pane="topRight" activeCell="D4" sqref="D4:M4"/>
      <selection pane="bottomLeft" activeCell="D4" sqref="D4:M4"/>
      <selection pane="bottomRight" activeCell="GD35" sqref="GD35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6" width="10.140625" style="9" customWidth="1"/>
    <col min="187" max="16384" width="11.42578125" style="9"/>
  </cols>
  <sheetData>
    <row r="2" spans="2:186" ht="53.25" customHeight="1" x14ac:dyDescent="0.25">
      <c r="B2" s="686"/>
    </row>
    <row r="3" spans="2:186" ht="15.75" x14ac:dyDescent="0.25">
      <c r="B3" s="686" t="s">
        <v>683</v>
      </c>
    </row>
    <row r="4" spans="2:18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</row>
    <row r="5" spans="2:186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5"/>
    </row>
    <row r="6" spans="2:18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24</v>
      </c>
    </row>
    <row r="7" spans="2:186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12.475746179999987</v>
      </c>
      <c r="EC7" s="542">
        <v>-85.592804450000131</v>
      </c>
      <c r="ED7" s="542">
        <v>89.620740840000224</v>
      </c>
      <c r="EE7" s="542">
        <v>32.958000130000528</v>
      </c>
      <c r="EF7" s="542">
        <v>2.0018261762954239</v>
      </c>
      <c r="EG7" s="542">
        <v>-22.421206433703446</v>
      </c>
      <c r="EH7" s="542">
        <v>3.1009632862967464</v>
      </c>
      <c r="EI7" s="542">
        <v>-6.024059983703637</v>
      </c>
      <c r="EJ7" s="542">
        <v>309.14433664296303</v>
      </c>
      <c r="EK7" s="542">
        <f t="shared" ref="EK7:EK43" si="9">+SUM(DY7:EJ7)</f>
        <v>219.64312647814876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-121.21735765148537</v>
      </c>
      <c r="FB7" s="542">
        <v>-80.514994918917409</v>
      </c>
      <c r="FC7" s="542">
        <v>-163.84961544800717</v>
      </c>
      <c r="FD7" s="542">
        <v>2.0778976570372834</v>
      </c>
      <c r="FE7" s="542">
        <v>-156.41411669974991</v>
      </c>
      <c r="FF7" s="542">
        <v>-177.39623408121065</v>
      </c>
      <c r="FG7" s="542">
        <v>34.547268630300778</v>
      </c>
      <c r="FH7" s="542">
        <v>-226.41538988353568</v>
      </c>
      <c r="FI7" s="542">
        <v>61.648860463471692</v>
      </c>
      <c r="FJ7" s="542">
        <v>194.69624743406246</v>
      </c>
      <c r="FK7" s="542">
        <v>-57.734768669833102</v>
      </c>
      <c r="FL7" s="542">
        <v>-17.007084524974744</v>
      </c>
      <c r="FM7" s="542">
        <f t="shared" ref="FM7:FM43" si="11">+SUM(FA7:FL7)</f>
        <v>-707.57928769284183</v>
      </c>
      <c r="FO7" s="542">
        <v>158.02467102944706</v>
      </c>
      <c r="FP7" s="542">
        <v>48.705928316878271</v>
      </c>
      <c r="FQ7" s="542">
        <v>-148.87237651974044</v>
      </c>
      <c r="FR7" s="542">
        <v>-152.50479114094833</v>
      </c>
      <c r="FS7" s="542">
        <v>-17.344882672688414</v>
      </c>
      <c r="FT7" s="542">
        <v>-68.465687205929271</v>
      </c>
      <c r="FU7" s="542">
        <v>-7.1899870940194432</v>
      </c>
      <c r="FV7" s="542">
        <v>247.61083688865062</v>
      </c>
      <c r="FW7" s="542">
        <v>26.114102162957124</v>
      </c>
      <c r="FX7" s="542">
        <v>49.577943627674358</v>
      </c>
      <c r="FY7" s="542">
        <v>172.7836676338336</v>
      </c>
      <c r="FZ7" s="542">
        <v>816.15204160435428</v>
      </c>
      <c r="GA7" s="542">
        <f>+SUM(FO7:FZ7)</f>
        <v>1124.5914666304693</v>
      </c>
      <c r="GC7" s="542">
        <v>73.403204547533051</v>
      </c>
      <c r="GD7" s="542">
        <f>+SUM(GC7:GC7)</f>
        <v>73.403204547533051</v>
      </c>
    </row>
    <row r="8" spans="2:186" ht="15.75" x14ac:dyDescent="0.25">
      <c r="B8" s="688" t="s">
        <v>94</v>
      </c>
      <c r="C8" s="521">
        <f>+C9</f>
        <v>1.6689063799999999</v>
      </c>
      <c r="D8" s="521">
        <f t="shared" ref="D8:N8" si="12">+D9</f>
        <v>0</v>
      </c>
      <c r="E8" s="521">
        <f t="shared" si="12"/>
        <v>2.4816265499999997</v>
      </c>
      <c r="F8" s="521">
        <f t="shared" si="12"/>
        <v>5.6867516040000003</v>
      </c>
      <c r="G8" s="521">
        <f t="shared" si="12"/>
        <v>0.52631578999999995</v>
      </c>
      <c r="H8" s="521">
        <f t="shared" si="12"/>
        <v>3.97442546</v>
      </c>
      <c r="I8" s="521">
        <f t="shared" si="12"/>
        <v>1.7220610599999999</v>
      </c>
      <c r="J8" s="521">
        <f t="shared" si="12"/>
        <v>0</v>
      </c>
      <c r="K8" s="521">
        <f t="shared" si="12"/>
        <v>2.4828421499999997</v>
      </c>
      <c r="L8" s="521">
        <f t="shared" si="12"/>
        <v>4.728702288</v>
      </c>
      <c r="M8" s="521">
        <f t="shared" si="12"/>
        <v>1.5184742199999999</v>
      </c>
      <c r="N8" s="521">
        <f t="shared" si="12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3">+R9</f>
        <v>1.7769086999999999</v>
      </c>
      <c r="S8" s="521">
        <f t="shared" si="13"/>
        <v>2.4840577599999998</v>
      </c>
      <c r="T8" s="521">
        <f t="shared" si="13"/>
        <v>5.7560453650000003</v>
      </c>
      <c r="U8" s="521">
        <f t="shared" si="13"/>
        <v>0.52631578999999995</v>
      </c>
      <c r="V8" s="521">
        <f t="shared" si="13"/>
        <v>5.8431106699999997</v>
      </c>
      <c r="W8" s="521">
        <f t="shared" si="13"/>
        <v>1.83350324</v>
      </c>
      <c r="X8" s="521">
        <f t="shared" si="13"/>
        <v>0</v>
      </c>
      <c r="Y8" s="521">
        <f t="shared" si="13"/>
        <v>2.4852733699999998</v>
      </c>
      <c r="Z8" s="521">
        <f t="shared" si="13"/>
        <v>5.7922474380000013</v>
      </c>
      <c r="AA8" s="521">
        <f t="shared" si="13"/>
        <v>0.52631578999999995</v>
      </c>
      <c r="AB8" s="521">
        <f t="shared" si="13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4">+AF9</f>
        <v>0</v>
      </c>
      <c r="AG8" s="521">
        <f t="shared" si="14"/>
        <v>55.118123190000006</v>
      </c>
      <c r="AH8" s="521">
        <f t="shared" si="14"/>
        <v>5.829487610000001</v>
      </c>
      <c r="AI8" s="521">
        <f t="shared" si="14"/>
        <v>0.52631578999999995</v>
      </c>
      <c r="AJ8" s="521">
        <f t="shared" si="14"/>
        <v>58.651102640000005</v>
      </c>
      <c r="AK8" s="521">
        <f t="shared" si="14"/>
        <v>1.9521573400000001</v>
      </c>
      <c r="AL8" s="521">
        <f t="shared" si="14"/>
        <v>0</v>
      </c>
      <c r="AM8" s="521">
        <f t="shared" si="14"/>
        <v>55.119394050000004</v>
      </c>
      <c r="AN8" s="521">
        <f t="shared" si="14"/>
        <v>5.8989096300000003</v>
      </c>
      <c r="AO8" s="521">
        <f t="shared" si="14"/>
        <v>0.52631578999999995</v>
      </c>
      <c r="AP8" s="521">
        <f t="shared" si="14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5">+AT9</f>
        <v>820</v>
      </c>
      <c r="AU8" s="521">
        <f t="shared" si="15"/>
        <v>55.120720180000006</v>
      </c>
      <c r="AV8" s="521">
        <f t="shared" si="15"/>
        <v>5.9089643400000007</v>
      </c>
      <c r="AW8" s="521">
        <f t="shared" si="15"/>
        <v>68.626081790000043</v>
      </c>
      <c r="AX8" s="521">
        <f t="shared" si="15"/>
        <v>58.645508540000009</v>
      </c>
      <c r="AY8" s="521">
        <f t="shared" si="15"/>
        <v>2.07849006</v>
      </c>
      <c r="AZ8" s="521">
        <f t="shared" si="15"/>
        <v>41</v>
      </c>
      <c r="BA8" s="521">
        <f t="shared" si="15"/>
        <v>53.087811850000008</v>
      </c>
      <c r="BB8" s="521">
        <f t="shared" si="15"/>
        <v>27.273220579999908</v>
      </c>
      <c r="BC8" s="521">
        <f t="shared" si="15"/>
        <v>41.526315789999998</v>
      </c>
      <c r="BD8" s="521">
        <f t="shared" si="15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6">+BH9</f>
        <v>55.568081929999948</v>
      </c>
      <c r="BI8" s="521">
        <f t="shared" si="16"/>
        <v>60.474158290000027</v>
      </c>
      <c r="BJ8" s="521">
        <f t="shared" si="16"/>
        <v>5.9936376800000009</v>
      </c>
      <c r="BK8" s="521">
        <f t="shared" si="16"/>
        <v>48.057991539999975</v>
      </c>
      <c r="BL8" s="521">
        <f t="shared" si="16"/>
        <v>73.203870790000082</v>
      </c>
      <c r="BM8" s="521">
        <f t="shared" si="16"/>
        <v>2.2129983399999995</v>
      </c>
      <c r="BN8" s="521">
        <f t="shared" si="16"/>
        <v>48.545927000000006</v>
      </c>
      <c r="BO8" s="521">
        <f t="shared" si="16"/>
        <v>60.42889835000004</v>
      </c>
      <c r="BP8" s="521">
        <f t="shared" si="16"/>
        <v>22.768150946999992</v>
      </c>
      <c r="BQ8" s="521">
        <f t="shared" si="16"/>
        <v>41.546886690000001</v>
      </c>
      <c r="BR8" s="521">
        <f t="shared" si="16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7">+BV9</f>
        <v>58.944009929999993</v>
      </c>
      <c r="BW8" s="521">
        <f t="shared" si="17"/>
        <v>89.281997060000023</v>
      </c>
      <c r="BX8" s="521">
        <f t="shared" si="17"/>
        <v>48.032112670000053</v>
      </c>
      <c r="BY8" s="521">
        <f t="shared" si="17"/>
        <v>89.206619809999935</v>
      </c>
      <c r="BZ8" s="521">
        <f t="shared" si="17"/>
        <v>94.651681560000071</v>
      </c>
      <c r="CA8" s="521">
        <f t="shared" si="17"/>
        <v>36.114535020000005</v>
      </c>
      <c r="CB8" s="521">
        <f t="shared" si="17"/>
        <v>88.249555019999946</v>
      </c>
      <c r="CC8" s="521">
        <f t="shared" si="17"/>
        <v>89.09369456000006</v>
      </c>
      <c r="CD8" s="521">
        <f t="shared" si="17"/>
        <v>40.966356309999988</v>
      </c>
      <c r="CE8" s="521">
        <f t="shared" si="17"/>
        <v>89.620230579999927</v>
      </c>
      <c r="CF8" s="521">
        <f t="shared" si="17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8">+CJ9</f>
        <v>97.400495030000059</v>
      </c>
      <c r="CK8" s="521">
        <f t="shared" si="18"/>
        <v>86.819000140000014</v>
      </c>
      <c r="CL8" s="521">
        <f t="shared" si="18"/>
        <v>39.420681010000003</v>
      </c>
      <c r="CM8" s="521">
        <f t="shared" si="18"/>
        <v>87.521366629999918</v>
      </c>
      <c r="CN8" s="521">
        <f t="shared" si="18"/>
        <v>93.633141040000083</v>
      </c>
      <c r="CO8" s="521">
        <f t="shared" si="18"/>
        <v>34.703872399999966</v>
      </c>
      <c r="CP8" s="521">
        <f t="shared" si="18"/>
        <v>87.784262400000046</v>
      </c>
      <c r="CQ8" s="521">
        <f t="shared" si="18"/>
        <v>88.54036138999993</v>
      </c>
      <c r="CR8" s="521">
        <f t="shared" si="18"/>
        <v>39.797108390000048</v>
      </c>
      <c r="CS8" s="521">
        <f t="shared" si="18"/>
        <v>86.686490009999986</v>
      </c>
      <c r="CT8" s="521">
        <f t="shared" si="18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9">+CX9</f>
        <v>112.98118650000009</v>
      </c>
      <c r="CY8" s="521">
        <f t="shared" si="19"/>
        <v>35.433898869999901</v>
      </c>
      <c r="CZ8" s="521">
        <f t="shared" si="19"/>
        <v>27.441305080000014</v>
      </c>
      <c r="DA8" s="521">
        <f t="shared" si="19"/>
        <v>58.389408160000002</v>
      </c>
      <c r="DB8" s="521">
        <f t="shared" si="19"/>
        <v>14.528321650000091</v>
      </c>
      <c r="DC8" s="521">
        <f t="shared" si="19"/>
        <v>9.548356359999957</v>
      </c>
      <c r="DD8" s="521">
        <f t="shared" si="19"/>
        <v>62.063122430000021</v>
      </c>
      <c r="DE8" s="521">
        <f t="shared" si="19"/>
        <v>9.656161599999967</v>
      </c>
      <c r="DF8" s="521">
        <f t="shared" si="19"/>
        <v>9.4684994699999905</v>
      </c>
      <c r="DG8" s="521">
        <f t="shared" si="19"/>
        <v>61.874667939999981</v>
      </c>
      <c r="DH8" s="521">
        <f t="shared" si="19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20">+DL9</f>
        <v>84.256754120000139</v>
      </c>
      <c r="DM8" s="521">
        <f t="shared" si="20"/>
        <v>32.454422489999949</v>
      </c>
      <c r="DN8" s="521">
        <f t="shared" si="20"/>
        <v>31.609893780000046</v>
      </c>
      <c r="DO8" s="521">
        <f t="shared" si="20"/>
        <v>27.158913079999969</v>
      </c>
      <c r="DP8" s="521">
        <f t="shared" si="20"/>
        <v>16.551032569999975</v>
      </c>
      <c r="DQ8" s="521">
        <f t="shared" si="20"/>
        <v>29.345618450000064</v>
      </c>
      <c r="DR8" s="521">
        <f t="shared" si="20"/>
        <v>17.365782620000004</v>
      </c>
      <c r="DS8" s="521">
        <f t="shared" si="20"/>
        <v>17.053949759999959</v>
      </c>
      <c r="DT8" s="521">
        <f t="shared" si="20"/>
        <v>17.037328419999991</v>
      </c>
      <c r="DU8" s="521">
        <f t="shared" si="20"/>
        <v>17.989148310000058</v>
      </c>
      <c r="DV8" s="521">
        <f t="shared" si="20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1">+DZ9</f>
        <v>8.1077272799999598</v>
      </c>
      <c r="EA8" s="521">
        <f t="shared" si="21"/>
        <v>7.6856984200000298</v>
      </c>
      <c r="EB8" s="521">
        <f t="shared" si="21"/>
        <v>7.8869677899999777</v>
      </c>
      <c r="EC8" s="521">
        <f t="shared" si="21"/>
        <v>10.10085192999999</v>
      </c>
      <c r="ED8" s="521">
        <f t="shared" si="21"/>
        <v>12.338535775999999</v>
      </c>
      <c r="EE8" s="521">
        <f t="shared" si="21"/>
        <v>8.0000215400000094</v>
      </c>
      <c r="EF8" s="521">
        <f t="shared" si="21"/>
        <v>8.3811056600000136</v>
      </c>
      <c r="EG8" s="521">
        <f t="shared" si="21"/>
        <v>8.330944629999955</v>
      </c>
      <c r="EH8" s="521">
        <f t="shared" si="21"/>
        <v>8.6235662700000724</v>
      </c>
      <c r="EI8" s="521">
        <f t="shared" si="21"/>
        <v>12.878668259999948</v>
      </c>
      <c r="EJ8" s="521">
        <f t="shared" si="21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2">+EN9</f>
        <v>6.1328697999999919</v>
      </c>
      <c r="EO8" s="521">
        <f t="shared" si="22"/>
        <v>6.9870373800000394</v>
      </c>
      <c r="EP8" s="521">
        <f t="shared" si="22"/>
        <v>7.3529948099999745</v>
      </c>
      <c r="EQ8" s="521">
        <f t="shared" si="22"/>
        <v>11.817660770000053</v>
      </c>
      <c r="ER8" s="521">
        <f t="shared" si="22"/>
        <v>11.71027850999999</v>
      </c>
      <c r="ES8" s="521">
        <f t="shared" si="22"/>
        <v>7.1843547899999862</v>
      </c>
      <c r="ET8" s="521">
        <f t="shared" si="22"/>
        <v>7.9833603600000176</v>
      </c>
      <c r="EU8" s="521">
        <f t="shared" si="22"/>
        <v>7.8929246599999843</v>
      </c>
      <c r="EV8" s="521">
        <f t="shared" si="22"/>
        <v>7.8463725199999788</v>
      </c>
      <c r="EW8" s="521">
        <f t="shared" si="22"/>
        <v>26.270666429999988</v>
      </c>
      <c r="EX8" s="521">
        <f t="shared" si="22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L8" si="23">+FB9</f>
        <v>6.5842613999999573</v>
      </c>
      <c r="FC8" s="521">
        <f t="shared" si="23"/>
        <v>6.8919205000000501</v>
      </c>
      <c r="FD8" s="521">
        <f t="shared" si="23"/>
        <v>6.5179087499999655</v>
      </c>
      <c r="FE8" s="521">
        <f t="shared" si="23"/>
        <v>11.091567670000011</v>
      </c>
      <c r="FF8" s="521">
        <f t="shared" si="23"/>
        <v>10.939982139999977</v>
      </c>
      <c r="FG8" s="521">
        <f t="shared" si="23"/>
        <v>5.9583807600000114</v>
      </c>
      <c r="FH8" s="521">
        <f t="shared" si="23"/>
        <v>6.4529906299999995</v>
      </c>
      <c r="FI8" s="521">
        <f t="shared" si="23"/>
        <v>5.9487957199999926</v>
      </c>
      <c r="FJ8" s="521">
        <f t="shared" si="23"/>
        <v>6.5041436300000059</v>
      </c>
      <c r="FK8" s="521">
        <f t="shared" si="23"/>
        <v>10.742036060000025</v>
      </c>
      <c r="FL8" s="521">
        <f t="shared" si="23"/>
        <v>11.12684554999997</v>
      </c>
      <c r="FM8" s="521">
        <f t="shared" si="11"/>
        <v>95.471654879999974</v>
      </c>
      <c r="FO8" s="521">
        <f>+FO9</f>
        <v>7.1198007599999995</v>
      </c>
      <c r="FP8" s="521">
        <f t="shared" ref="FP8:FZ8" si="24">+FP9</f>
        <v>4.8811021300000279</v>
      </c>
      <c r="FQ8" s="521">
        <f t="shared" si="24"/>
        <v>4.3533970599999918</v>
      </c>
      <c r="FR8" s="521">
        <f t="shared" si="24"/>
        <v>5.3241439299999813</v>
      </c>
      <c r="FS8" s="521">
        <f t="shared" si="24"/>
        <v>9.7257449399999913</v>
      </c>
      <c r="FT8" s="521">
        <f t="shared" si="24"/>
        <v>9.8039373000000261</v>
      </c>
      <c r="FU8" s="521">
        <f t="shared" si="24"/>
        <v>7.390456969999998</v>
      </c>
      <c r="FV8" s="521">
        <f t="shared" si="24"/>
        <v>1.0283310399999948</v>
      </c>
      <c r="FW8" s="521">
        <f t="shared" si="24"/>
        <v>4.1969672099999968</v>
      </c>
      <c r="FX8" s="521">
        <f t="shared" si="24"/>
        <v>5.3365286200000144</v>
      </c>
      <c r="FY8" s="521">
        <f t="shared" si="24"/>
        <v>10.955025320000001</v>
      </c>
      <c r="FZ8" s="521">
        <f t="shared" si="24"/>
        <v>7.7685265599999873</v>
      </c>
      <c r="GA8" s="521">
        <f>+SUM(FO8:FZ8)</f>
        <v>77.883961840000012</v>
      </c>
      <c r="GC8" s="521">
        <f>+GC9</f>
        <v>7.519706390000005</v>
      </c>
      <c r="GD8" s="521">
        <f>+SUM(GC8:GC8)</f>
        <v>7.519706390000005</v>
      </c>
    </row>
    <row r="9" spans="2:186" ht="15.75" x14ac:dyDescent="0.25">
      <c r="B9" s="689" t="s">
        <v>43</v>
      </c>
      <c r="C9" s="518">
        <f>+SUM(C10:C16)</f>
        <v>1.6689063799999999</v>
      </c>
      <c r="D9" s="518">
        <f t="shared" ref="D9:N9" si="25">+SUM(D10:D16)</f>
        <v>0</v>
      </c>
      <c r="E9" s="518">
        <f t="shared" si="25"/>
        <v>2.4816265499999997</v>
      </c>
      <c r="F9" s="518">
        <f t="shared" si="25"/>
        <v>5.6867516040000003</v>
      </c>
      <c r="G9" s="518">
        <f t="shared" si="25"/>
        <v>0.52631578999999995</v>
      </c>
      <c r="H9" s="518">
        <f t="shared" si="25"/>
        <v>3.97442546</v>
      </c>
      <c r="I9" s="518">
        <f t="shared" si="25"/>
        <v>1.7220610599999999</v>
      </c>
      <c r="J9" s="518">
        <f t="shared" si="25"/>
        <v>0</v>
      </c>
      <c r="K9" s="518">
        <f t="shared" si="25"/>
        <v>2.4828421499999997</v>
      </c>
      <c r="L9" s="518">
        <f t="shared" si="25"/>
        <v>4.728702288</v>
      </c>
      <c r="M9" s="518">
        <f t="shared" si="25"/>
        <v>1.5184742199999999</v>
      </c>
      <c r="N9" s="518">
        <f t="shared" si="25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6">+SUM(R10:R16)</f>
        <v>1.7769086999999999</v>
      </c>
      <c r="S9" s="518">
        <f t="shared" si="26"/>
        <v>2.4840577599999998</v>
      </c>
      <c r="T9" s="518">
        <f t="shared" si="26"/>
        <v>5.7560453650000003</v>
      </c>
      <c r="U9" s="518">
        <f t="shared" si="26"/>
        <v>0.52631578999999995</v>
      </c>
      <c r="V9" s="518">
        <f t="shared" si="26"/>
        <v>5.8431106699999997</v>
      </c>
      <c r="W9" s="518">
        <f t="shared" si="26"/>
        <v>1.83350324</v>
      </c>
      <c r="X9" s="518">
        <f t="shared" si="26"/>
        <v>0</v>
      </c>
      <c r="Y9" s="518">
        <f t="shared" si="26"/>
        <v>2.4852733699999998</v>
      </c>
      <c r="Z9" s="518">
        <f t="shared" si="26"/>
        <v>5.7922474380000013</v>
      </c>
      <c r="AA9" s="518">
        <f t="shared" si="26"/>
        <v>0.52631578999999995</v>
      </c>
      <c r="AB9" s="518">
        <f t="shared" si="26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7">+SUM(AF10:AF16)</f>
        <v>0</v>
      </c>
      <c r="AG9" s="518">
        <f t="shared" si="27"/>
        <v>55.118123190000006</v>
      </c>
      <c r="AH9" s="518">
        <f t="shared" ref="AH9:AP9" si="28">+SUM(AH10:AH16)</f>
        <v>5.829487610000001</v>
      </c>
      <c r="AI9" s="518">
        <f t="shared" si="28"/>
        <v>0.52631578999999995</v>
      </c>
      <c r="AJ9" s="518">
        <f t="shared" si="28"/>
        <v>58.651102640000005</v>
      </c>
      <c r="AK9" s="518">
        <f t="shared" si="28"/>
        <v>1.9521573400000001</v>
      </c>
      <c r="AL9" s="518">
        <f t="shared" si="28"/>
        <v>0</v>
      </c>
      <c r="AM9" s="518">
        <f t="shared" si="28"/>
        <v>55.119394050000004</v>
      </c>
      <c r="AN9" s="518">
        <f t="shared" si="28"/>
        <v>5.8989096300000003</v>
      </c>
      <c r="AO9" s="518">
        <f t="shared" si="28"/>
        <v>0.52631578999999995</v>
      </c>
      <c r="AP9" s="518">
        <f t="shared" si="28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9">+SUM(AT10:AT16)</f>
        <v>820</v>
      </c>
      <c r="AU9" s="518">
        <f t="shared" si="29"/>
        <v>55.120720180000006</v>
      </c>
      <c r="AV9" s="518">
        <f t="shared" si="29"/>
        <v>5.9089643400000007</v>
      </c>
      <c r="AW9" s="518">
        <f t="shared" si="29"/>
        <v>68.626081790000043</v>
      </c>
      <c r="AX9" s="518">
        <f t="shared" si="29"/>
        <v>58.645508540000009</v>
      </c>
      <c r="AY9" s="518">
        <f t="shared" si="29"/>
        <v>2.07849006</v>
      </c>
      <c r="AZ9" s="518">
        <f t="shared" si="29"/>
        <v>41</v>
      </c>
      <c r="BA9" s="518">
        <f t="shared" si="29"/>
        <v>53.087811850000008</v>
      </c>
      <c r="BB9" s="518">
        <f t="shared" si="29"/>
        <v>27.273220579999908</v>
      </c>
      <c r="BC9" s="518">
        <f t="shared" si="29"/>
        <v>41.526315789999998</v>
      </c>
      <c r="BD9" s="518">
        <f t="shared" si="29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30">+SUM(BH10:BH16)</f>
        <v>55.568081929999948</v>
      </c>
      <c r="BI9" s="518">
        <f t="shared" si="30"/>
        <v>60.474158290000027</v>
      </c>
      <c r="BJ9" s="518">
        <f t="shared" si="30"/>
        <v>5.9936376800000009</v>
      </c>
      <c r="BK9" s="518">
        <f t="shared" si="30"/>
        <v>48.057991539999975</v>
      </c>
      <c r="BL9" s="518">
        <f t="shared" si="30"/>
        <v>73.203870790000082</v>
      </c>
      <c r="BM9" s="518">
        <f t="shared" si="30"/>
        <v>2.2129983399999995</v>
      </c>
      <c r="BN9" s="518">
        <f t="shared" si="30"/>
        <v>48.545927000000006</v>
      </c>
      <c r="BO9" s="518">
        <f t="shared" si="30"/>
        <v>60.42889835000004</v>
      </c>
      <c r="BP9" s="518">
        <f t="shared" si="30"/>
        <v>22.768150946999992</v>
      </c>
      <c r="BQ9" s="518">
        <f t="shared" si="30"/>
        <v>41.546886690000001</v>
      </c>
      <c r="BR9" s="518">
        <f t="shared" si="30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31">+SUM(BV10:BV16)</f>
        <v>58.944009929999993</v>
      </c>
      <c r="BW9" s="518">
        <f t="shared" si="31"/>
        <v>89.281997060000023</v>
      </c>
      <c r="BX9" s="518">
        <f t="shared" si="31"/>
        <v>48.032112670000053</v>
      </c>
      <c r="BY9" s="518">
        <f t="shared" si="31"/>
        <v>89.206619809999935</v>
      </c>
      <c r="BZ9" s="518">
        <f t="shared" si="31"/>
        <v>94.651681560000071</v>
      </c>
      <c r="CA9" s="518">
        <f t="shared" si="31"/>
        <v>36.114535020000005</v>
      </c>
      <c r="CB9" s="518">
        <f t="shared" si="31"/>
        <v>88.249555019999946</v>
      </c>
      <c r="CC9" s="518">
        <f t="shared" si="31"/>
        <v>89.09369456000006</v>
      </c>
      <c r="CD9" s="518">
        <f t="shared" si="31"/>
        <v>40.966356309999988</v>
      </c>
      <c r="CE9" s="518">
        <f t="shared" si="31"/>
        <v>89.620230579999927</v>
      </c>
      <c r="CF9" s="518">
        <f t="shared" si="31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2">+SUM(CJ10:CJ16)</f>
        <v>97.400495030000059</v>
      </c>
      <c r="CK9" s="518">
        <f t="shared" si="32"/>
        <v>86.819000140000014</v>
      </c>
      <c r="CL9" s="518">
        <f t="shared" si="32"/>
        <v>39.420681010000003</v>
      </c>
      <c r="CM9" s="518">
        <f t="shared" si="32"/>
        <v>87.521366629999918</v>
      </c>
      <c r="CN9" s="518">
        <f t="shared" si="32"/>
        <v>93.633141040000083</v>
      </c>
      <c r="CO9" s="518">
        <f t="shared" si="32"/>
        <v>34.703872399999966</v>
      </c>
      <c r="CP9" s="518">
        <f t="shared" si="32"/>
        <v>87.784262400000046</v>
      </c>
      <c r="CQ9" s="518">
        <f t="shared" si="32"/>
        <v>88.54036138999993</v>
      </c>
      <c r="CR9" s="518">
        <f t="shared" si="32"/>
        <v>39.797108390000048</v>
      </c>
      <c r="CS9" s="518">
        <f t="shared" si="32"/>
        <v>86.686490009999986</v>
      </c>
      <c r="CT9" s="518">
        <f t="shared" si="32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3">+SUM(CX10:CX16)</f>
        <v>112.98118650000009</v>
      </c>
      <c r="CY9" s="518">
        <f t="shared" si="33"/>
        <v>35.433898869999901</v>
      </c>
      <c r="CZ9" s="518">
        <f t="shared" si="33"/>
        <v>27.441305080000014</v>
      </c>
      <c r="DA9" s="518">
        <f t="shared" si="33"/>
        <v>58.389408160000002</v>
      </c>
      <c r="DB9" s="518">
        <f t="shared" si="33"/>
        <v>14.528321650000091</v>
      </c>
      <c r="DC9" s="518">
        <f t="shared" si="33"/>
        <v>9.548356359999957</v>
      </c>
      <c r="DD9" s="518">
        <f t="shared" si="33"/>
        <v>62.063122430000021</v>
      </c>
      <c r="DE9" s="518">
        <f t="shared" si="33"/>
        <v>9.656161599999967</v>
      </c>
      <c r="DF9" s="518">
        <f t="shared" si="33"/>
        <v>9.4684994699999905</v>
      </c>
      <c r="DG9" s="518">
        <f t="shared" si="33"/>
        <v>61.874667939999981</v>
      </c>
      <c r="DH9" s="518">
        <f t="shared" si="33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4">+SUM(DL10:DL16)</f>
        <v>84.256754120000139</v>
      </c>
      <c r="DM9" s="518">
        <f t="shared" si="34"/>
        <v>32.454422489999949</v>
      </c>
      <c r="DN9" s="518">
        <f t="shared" si="34"/>
        <v>31.609893780000046</v>
      </c>
      <c r="DO9" s="518">
        <f t="shared" si="34"/>
        <v>27.158913079999969</v>
      </c>
      <c r="DP9" s="518">
        <f t="shared" si="34"/>
        <v>16.551032569999975</v>
      </c>
      <c r="DQ9" s="518">
        <f t="shared" si="34"/>
        <v>29.345618450000064</v>
      </c>
      <c r="DR9" s="518">
        <f t="shared" si="34"/>
        <v>17.365782620000004</v>
      </c>
      <c r="DS9" s="518">
        <f t="shared" si="34"/>
        <v>17.053949759999959</v>
      </c>
      <c r="DT9" s="518">
        <f t="shared" si="34"/>
        <v>17.037328419999991</v>
      </c>
      <c r="DU9" s="518">
        <f t="shared" si="34"/>
        <v>17.989148310000058</v>
      </c>
      <c r="DV9" s="518">
        <f t="shared" si="34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5">+SUM(DZ10:DZ16)</f>
        <v>8.1077272799999598</v>
      </c>
      <c r="EA9" s="518">
        <f t="shared" si="35"/>
        <v>7.6856984200000298</v>
      </c>
      <c r="EB9" s="518">
        <f t="shared" si="35"/>
        <v>7.8869677899999777</v>
      </c>
      <c r="EC9" s="518">
        <f t="shared" si="35"/>
        <v>10.10085192999999</v>
      </c>
      <c r="ED9" s="518">
        <f t="shared" si="35"/>
        <v>12.338535775999999</v>
      </c>
      <c r="EE9" s="518">
        <f t="shared" si="35"/>
        <v>8.0000215400000094</v>
      </c>
      <c r="EF9" s="518">
        <f t="shared" si="35"/>
        <v>8.3811056600000136</v>
      </c>
      <c r="EG9" s="518">
        <f t="shared" si="35"/>
        <v>8.330944629999955</v>
      </c>
      <c r="EH9" s="518">
        <f t="shared" si="35"/>
        <v>8.6235662700000724</v>
      </c>
      <c r="EI9" s="518">
        <f t="shared" si="35"/>
        <v>12.878668259999948</v>
      </c>
      <c r="EJ9" s="518">
        <f t="shared" si="35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6">+SUM(EN10:EN16)</f>
        <v>6.1328697999999919</v>
      </c>
      <c r="EO9" s="518">
        <f t="shared" si="36"/>
        <v>6.9870373800000394</v>
      </c>
      <c r="EP9" s="518">
        <f t="shared" si="36"/>
        <v>7.3529948099999745</v>
      </c>
      <c r="EQ9" s="518">
        <f t="shared" si="36"/>
        <v>11.817660770000053</v>
      </c>
      <c r="ER9" s="518">
        <f t="shared" si="36"/>
        <v>11.71027850999999</v>
      </c>
      <c r="ES9" s="518">
        <f t="shared" si="36"/>
        <v>7.1843547899999862</v>
      </c>
      <c r="ET9" s="518">
        <f t="shared" si="36"/>
        <v>7.9833603600000176</v>
      </c>
      <c r="EU9" s="518">
        <f t="shared" si="36"/>
        <v>7.8929246599999843</v>
      </c>
      <c r="EV9" s="518">
        <f t="shared" si="36"/>
        <v>7.8463725199999788</v>
      </c>
      <c r="EW9" s="518">
        <f t="shared" si="36"/>
        <v>26.270666429999988</v>
      </c>
      <c r="EX9" s="518">
        <f t="shared" si="36"/>
        <v>8.6371783000000377</v>
      </c>
      <c r="EY9" s="518">
        <f t="shared" si="10"/>
        <v>117.37527550999999</v>
      </c>
      <c r="EZ9" s="519"/>
      <c r="FA9" s="518">
        <f t="shared" ref="FA9" si="37">+SUM(FA10:FA16)</f>
        <v>6.7128220700000156</v>
      </c>
      <c r="FB9" s="518">
        <f t="shared" ref="FB9:FL9" si="38">+SUM(FB10:FB16)</f>
        <v>6.5842613999999573</v>
      </c>
      <c r="FC9" s="518">
        <f t="shared" si="38"/>
        <v>6.8919205000000501</v>
      </c>
      <c r="FD9" s="518">
        <f t="shared" si="38"/>
        <v>6.5179087499999655</v>
      </c>
      <c r="FE9" s="518">
        <f t="shared" si="38"/>
        <v>11.091567670000011</v>
      </c>
      <c r="FF9" s="518">
        <f t="shared" si="38"/>
        <v>10.939982139999977</v>
      </c>
      <c r="FG9" s="518">
        <f t="shared" si="38"/>
        <v>5.9583807600000114</v>
      </c>
      <c r="FH9" s="518">
        <f t="shared" si="38"/>
        <v>6.4529906299999995</v>
      </c>
      <c r="FI9" s="518">
        <f t="shared" si="38"/>
        <v>5.9487957199999926</v>
      </c>
      <c r="FJ9" s="518">
        <f t="shared" si="38"/>
        <v>6.5041436300000059</v>
      </c>
      <c r="FK9" s="518">
        <f t="shared" si="38"/>
        <v>10.742036060000025</v>
      </c>
      <c r="FL9" s="518">
        <f t="shared" si="38"/>
        <v>11.12684554999997</v>
      </c>
      <c r="FM9" s="518">
        <f t="shared" si="11"/>
        <v>95.471654879999974</v>
      </c>
      <c r="FO9" s="518">
        <f>+SUM(FO10:FO16)</f>
        <v>7.1198007599999995</v>
      </c>
      <c r="FP9" s="518">
        <f t="shared" ref="FP9:FZ9" si="39">+SUM(FP10:FP16)</f>
        <v>4.8811021300000279</v>
      </c>
      <c r="FQ9" s="518">
        <f t="shared" si="39"/>
        <v>4.3533970599999918</v>
      </c>
      <c r="FR9" s="518">
        <f t="shared" si="39"/>
        <v>5.3241439299999813</v>
      </c>
      <c r="FS9" s="518">
        <f t="shared" si="39"/>
        <v>9.7257449399999913</v>
      </c>
      <c r="FT9" s="518">
        <f t="shared" si="39"/>
        <v>9.8039373000000261</v>
      </c>
      <c r="FU9" s="518">
        <f t="shared" si="39"/>
        <v>7.390456969999998</v>
      </c>
      <c r="FV9" s="518">
        <f t="shared" si="39"/>
        <v>1.0283310399999948</v>
      </c>
      <c r="FW9" s="518">
        <f t="shared" si="39"/>
        <v>4.1969672099999968</v>
      </c>
      <c r="FX9" s="518">
        <f t="shared" si="39"/>
        <v>5.3365286200000144</v>
      </c>
      <c r="FY9" s="518">
        <f t="shared" si="39"/>
        <v>10.955025320000001</v>
      </c>
      <c r="FZ9" s="518">
        <f t="shared" si="39"/>
        <v>7.7685265599999873</v>
      </c>
      <c r="GA9" s="518">
        <f>+SUM(FO9:FZ9)</f>
        <v>77.883961840000012</v>
      </c>
      <c r="GC9" s="518">
        <f t="shared" ref="GC9" si="40">+SUM(GC10:GC16)</f>
        <v>7.519706390000005</v>
      </c>
      <c r="GD9" s="518">
        <f>+SUM(GC9:GC9)</f>
        <v>7.519706390000005</v>
      </c>
    </row>
    <row r="10" spans="2:186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v>5.0383198299999998</v>
      </c>
      <c r="FG10" s="518">
        <v>0</v>
      </c>
      <c r="FH10" s="518">
        <v>0</v>
      </c>
      <c r="FI10" s="518">
        <v>0</v>
      </c>
      <c r="FJ10" s="518">
        <v>5.578698E-2</v>
      </c>
      <c r="FK10" s="518">
        <v>0</v>
      </c>
      <c r="FL10" s="518">
        <v>5.0541690499999996</v>
      </c>
      <c r="FM10" s="518">
        <f t="shared" si="11"/>
        <v>10.63692309</v>
      </c>
      <c r="FO10" s="518">
        <v>0</v>
      </c>
      <c r="FP10" s="518">
        <v>0</v>
      </c>
      <c r="FQ10" s="518">
        <v>0</v>
      </c>
      <c r="FR10" s="518">
        <v>5.578698E-2</v>
      </c>
      <c r="FS10" s="518">
        <v>0</v>
      </c>
      <c r="FT10" s="518">
        <v>5.0575757399999999</v>
      </c>
      <c r="FU10" s="518">
        <v>0</v>
      </c>
      <c r="FV10" s="518">
        <v>0</v>
      </c>
      <c r="FW10" s="518">
        <v>0</v>
      </c>
      <c r="FX10" s="518">
        <v>5.578698E-2</v>
      </c>
      <c r="FY10" s="518">
        <v>1.7688343200000001</v>
      </c>
      <c r="FZ10" s="518">
        <v>3.4291008299999999</v>
      </c>
      <c r="GA10" s="518">
        <f>+SUM(FO10:FZ10)</f>
        <v>10.367084849999999</v>
      </c>
      <c r="GC10" s="518">
        <v>1.8066578600000001</v>
      </c>
      <c r="GD10" s="518">
        <f>+SUM(GC10:GC10)</f>
        <v>1.8066578600000001</v>
      </c>
    </row>
    <row r="11" spans="2:186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2.3333333299999999</v>
      </c>
      <c r="FL11" s="518">
        <v>0</v>
      </c>
      <c r="FM11" s="518">
        <f t="shared" si="11"/>
        <v>4.6666666599999997</v>
      </c>
      <c r="FO11" s="518">
        <v>2.0105458199999999</v>
      </c>
      <c r="FP11" s="518">
        <v>0</v>
      </c>
      <c r="FQ11" s="518">
        <v>0</v>
      </c>
      <c r="FR11" s="518">
        <v>0</v>
      </c>
      <c r="FS11" s="518">
        <v>2.3333333299999999</v>
      </c>
      <c r="FT11" s="518">
        <v>0</v>
      </c>
      <c r="FU11" s="518">
        <v>2.0105458199999999</v>
      </c>
      <c r="FV11" s="518">
        <v>0</v>
      </c>
      <c r="FW11" s="518">
        <v>0</v>
      </c>
      <c r="FX11" s="518">
        <v>0</v>
      </c>
      <c r="FY11" s="518">
        <v>2.3333333299999999</v>
      </c>
      <c r="FZ11" s="518">
        <v>0</v>
      </c>
      <c r="GA11" s="518">
        <f>+SUM(FO11:FZ11)</f>
        <v>8.6877582999999987</v>
      </c>
      <c r="GC11" s="518">
        <v>2.0105458199999999</v>
      </c>
      <c r="GD11" s="518">
        <f>+SUM(GC11:GC11)</f>
        <v>2.0105458199999999</v>
      </c>
    </row>
    <row r="12" spans="2:186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v>0</v>
      </c>
      <c r="FG12" s="518">
        <v>0</v>
      </c>
      <c r="FH12" s="518">
        <v>0.45</v>
      </c>
      <c r="FI12" s="518">
        <v>0</v>
      </c>
      <c r="FJ12" s="518">
        <v>0.33333333000000004</v>
      </c>
      <c r="FK12" s="518">
        <v>2.5248424100000002</v>
      </c>
      <c r="FL12" s="518">
        <v>0</v>
      </c>
      <c r="FM12" s="518">
        <f t="shared" si="11"/>
        <v>6.6163514800000005</v>
      </c>
      <c r="FO12" s="518">
        <v>0</v>
      </c>
      <c r="FP12" s="518">
        <v>0.45</v>
      </c>
      <c r="FQ12" s="518">
        <v>0</v>
      </c>
      <c r="FR12" s="518">
        <v>0.33333333000000004</v>
      </c>
      <c r="FS12" s="518">
        <v>2.5248424100000002</v>
      </c>
      <c r="FT12" s="518">
        <v>0</v>
      </c>
      <c r="FU12" s="518">
        <v>0</v>
      </c>
      <c r="FV12" s="518">
        <v>0.45</v>
      </c>
      <c r="FW12" s="518">
        <v>0</v>
      </c>
      <c r="FX12" s="518">
        <v>0.33333333000000004</v>
      </c>
      <c r="FY12" s="518">
        <v>2.5248424100000002</v>
      </c>
      <c r="FZ12" s="518">
        <v>0</v>
      </c>
      <c r="GA12" s="518">
        <f>+SUM(FO12:FZ12)</f>
        <v>6.6163514800000005</v>
      </c>
      <c r="GC12" s="518">
        <v>0</v>
      </c>
      <c r="GD12" s="518">
        <f>+SUM(GC12:GC12)</f>
        <v>0</v>
      </c>
    </row>
    <row r="13" spans="2:186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>+SUM(FO13:FZ13)</f>
        <v>0</v>
      </c>
      <c r="GC13" s="518">
        <v>0</v>
      </c>
      <c r="GD13" s="518">
        <f>+SUM(GC13:GC13)</f>
        <v>0</v>
      </c>
    </row>
    <row r="14" spans="2:186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>+SUM(FO14:FZ14)</f>
        <v>0</v>
      </c>
      <c r="GC14" s="518">
        <v>0</v>
      </c>
      <c r="GD14" s="518">
        <f>+SUM(GC14:GC14)</f>
        <v>0</v>
      </c>
    </row>
    <row r="15" spans="2:186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v>5.9016623099999777</v>
      </c>
      <c r="FG15" s="518">
        <v>5.9583807600000114</v>
      </c>
      <c r="FH15" s="518">
        <v>6.0029906299999993</v>
      </c>
      <c r="FI15" s="518">
        <v>5.9487957199999926</v>
      </c>
      <c r="FJ15" s="518">
        <v>6.1150233200000059</v>
      </c>
      <c r="FK15" s="518">
        <v>5.883860320000025</v>
      </c>
      <c r="FL15" s="518">
        <v>6.0726764999999716</v>
      </c>
      <c r="FM15" s="518">
        <f t="shared" si="11"/>
        <v>73.551713649999982</v>
      </c>
      <c r="FO15" s="518">
        <v>5.1092549399999996</v>
      </c>
      <c r="FP15" s="518">
        <v>4.4311021300000277</v>
      </c>
      <c r="FQ15" s="518">
        <v>4.3533970599999918</v>
      </c>
      <c r="FR15" s="518">
        <v>4.9350236199999813</v>
      </c>
      <c r="FS15" s="518">
        <v>4.8675691999999913</v>
      </c>
      <c r="FT15" s="518">
        <v>4.7463615600000253</v>
      </c>
      <c r="FU15" s="518">
        <v>5.3799111499999981</v>
      </c>
      <c r="FV15" s="518">
        <v>0.5783310399999948</v>
      </c>
      <c r="FW15" s="518">
        <v>4.1969672099999968</v>
      </c>
      <c r="FX15" s="518">
        <v>4.9474083100000144</v>
      </c>
      <c r="FY15" s="518">
        <v>4.3280152600000008</v>
      </c>
      <c r="FZ15" s="518">
        <v>4.3394257299999879</v>
      </c>
      <c r="GA15" s="518">
        <f>+SUM(FO15:FZ15)</f>
        <v>52.21276721000001</v>
      </c>
      <c r="GC15" s="518">
        <v>3.7025027100000045</v>
      </c>
      <c r="GD15" s="518">
        <f>+SUM(GC15:GC15)</f>
        <v>3.7025027100000045</v>
      </c>
    </row>
    <row r="16" spans="2:186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v>0</v>
      </c>
      <c r="GA16" s="518">
        <f>+SUM(FO16:FZ16)</f>
        <v>0</v>
      </c>
      <c r="GC16" s="518">
        <v>0</v>
      </c>
      <c r="GD16" s="518">
        <f>+SUM(GC16:GC16)</f>
        <v>0</v>
      </c>
    </row>
    <row r="17" spans="2:186" ht="15.75" x14ac:dyDescent="0.25">
      <c r="B17" s="687" t="s">
        <v>92</v>
      </c>
      <c r="C17" s="542">
        <f>+C8+C7</f>
        <v>-41.246647190600306</v>
      </c>
      <c r="D17" s="542">
        <f t="shared" ref="D17:N17" si="41">+D8+D7</f>
        <v>-49.783302792881784</v>
      </c>
      <c r="E17" s="542">
        <f t="shared" si="41"/>
        <v>170.18502507835484</v>
      </c>
      <c r="F17" s="542">
        <f t="shared" si="41"/>
        <v>80.727638684327815</v>
      </c>
      <c r="G17" s="542">
        <f t="shared" si="41"/>
        <v>-70.43407141577292</v>
      </c>
      <c r="H17" s="542">
        <f t="shared" si="41"/>
        <v>13.326151648789597</v>
      </c>
      <c r="I17" s="542">
        <f t="shared" si="41"/>
        <v>-31.802372413372595</v>
      </c>
      <c r="J17" s="542">
        <f t="shared" si="41"/>
        <v>-29.684915428292811</v>
      </c>
      <c r="K17" s="542">
        <f t="shared" si="41"/>
        <v>136.00673904623312</v>
      </c>
      <c r="L17" s="542">
        <f t="shared" si="41"/>
        <v>-28.845597006598858</v>
      </c>
      <c r="M17" s="542">
        <f t="shared" si="41"/>
        <v>90.844006566903062</v>
      </c>
      <c r="N17" s="542">
        <f t="shared" si="41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42">+R8+R7</f>
        <v>107.45706947312314</v>
      </c>
      <c r="S17" s="542">
        <f t="shared" si="42"/>
        <v>-27.700922453125756</v>
      </c>
      <c r="T17" s="542">
        <f t="shared" si="42"/>
        <v>-48.403800440458191</v>
      </c>
      <c r="U17" s="542">
        <f t="shared" si="42"/>
        <v>19.653705440189569</v>
      </c>
      <c r="V17" s="542">
        <f t="shared" si="42"/>
        <v>-213.29644187605879</v>
      </c>
      <c r="W17" s="542">
        <f t="shared" si="42"/>
        <v>96.613819353691696</v>
      </c>
      <c r="X17" s="542">
        <f t="shared" si="42"/>
        <v>-94.822097960979477</v>
      </c>
      <c r="Y17" s="542">
        <f t="shared" si="42"/>
        <v>-301.10678040293163</v>
      </c>
      <c r="Z17" s="542">
        <f t="shared" si="42"/>
        <v>192.30868320237732</v>
      </c>
      <c r="AA17" s="542">
        <f t="shared" si="42"/>
        <v>-185.39374066135872</v>
      </c>
      <c r="AB17" s="542">
        <f t="shared" si="42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43">+AF8+AF7</f>
        <v>138.66732101371201</v>
      </c>
      <c r="AG17" s="542">
        <f t="shared" si="43"/>
        <v>65.870825981441044</v>
      </c>
      <c r="AH17" s="542">
        <f t="shared" si="43"/>
        <v>124.94843679285634</v>
      </c>
      <c r="AI17" s="542">
        <f t="shared" si="43"/>
        <v>56.374075183810177</v>
      </c>
      <c r="AJ17" s="542">
        <f t="shared" si="43"/>
        <v>16.628524817457588</v>
      </c>
      <c r="AK17" s="542">
        <f t="shared" si="43"/>
        <v>-110.81185976277833</v>
      </c>
      <c r="AL17" s="542">
        <f t="shared" si="43"/>
        <v>139.46475735007357</v>
      </c>
      <c r="AM17" s="542">
        <f t="shared" si="43"/>
        <v>204.9507687186248</v>
      </c>
      <c r="AN17" s="542">
        <f t="shared" si="43"/>
        <v>154.92541821363477</v>
      </c>
      <c r="AO17" s="542">
        <f t="shared" si="43"/>
        <v>221.02384388946149</v>
      </c>
      <c r="AP17" s="542">
        <f t="shared" si="43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4">+AT8+AT7</f>
        <v>918.66532932758901</v>
      </c>
      <c r="AU17" s="542">
        <f t="shared" si="44"/>
        <v>265.22967910639238</v>
      </c>
      <c r="AV17" s="542">
        <f t="shared" si="44"/>
        <v>172.99569416522195</v>
      </c>
      <c r="AW17" s="542">
        <f t="shared" si="44"/>
        <v>235.02556146605889</v>
      </c>
      <c r="AX17" s="542">
        <f t="shared" si="44"/>
        <v>206.20345273890163</v>
      </c>
      <c r="AY17" s="542">
        <f t="shared" si="44"/>
        <v>178.14096488689026</v>
      </c>
      <c r="AZ17" s="542">
        <f t="shared" si="44"/>
        <v>65.808780031396111</v>
      </c>
      <c r="BA17" s="542">
        <f t="shared" si="44"/>
        <v>156.81381382884243</v>
      </c>
      <c r="BB17" s="542">
        <f t="shared" si="44"/>
        <v>173.11686536263673</v>
      </c>
      <c r="BC17" s="542">
        <f t="shared" si="44"/>
        <v>115.52618639582452</v>
      </c>
      <c r="BD17" s="542">
        <f t="shared" si="44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5">+BH8+BH7</f>
        <v>96.04069690986546</v>
      </c>
      <c r="BI17" s="542">
        <f t="shared" si="45"/>
        <v>-38.451273667754855</v>
      </c>
      <c r="BJ17" s="542">
        <f t="shared" si="45"/>
        <v>84.403789838420266</v>
      </c>
      <c r="BK17" s="542">
        <f t="shared" si="45"/>
        <v>67.920025488879432</v>
      </c>
      <c r="BL17" s="542">
        <f t="shared" si="45"/>
        <v>3.1625883072759109</v>
      </c>
      <c r="BM17" s="542">
        <f t="shared" si="45"/>
        <v>-9.402261402289767</v>
      </c>
      <c r="BN17" s="542">
        <f t="shared" si="45"/>
        <v>82.044607779502712</v>
      </c>
      <c r="BO17" s="542">
        <f t="shared" si="45"/>
        <v>-7.6613712578375299</v>
      </c>
      <c r="BP17" s="542">
        <f t="shared" si="45"/>
        <v>79.844082520824671</v>
      </c>
      <c r="BQ17" s="542">
        <f t="shared" si="45"/>
        <v>78.194741125009102</v>
      </c>
      <c r="BR17" s="542">
        <f t="shared" si="45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6">+BV8+BV7</f>
        <v>12.021557497446736</v>
      </c>
      <c r="BW17" s="542">
        <f t="shared" si="46"/>
        <v>-300.34843231715911</v>
      </c>
      <c r="BX17" s="542">
        <f t="shared" si="46"/>
        <v>-37.243003673800736</v>
      </c>
      <c r="BY17" s="542">
        <f t="shared" si="46"/>
        <v>9.1495789821250213</v>
      </c>
      <c r="BZ17" s="542">
        <f t="shared" si="46"/>
        <v>3.6186748233707533</v>
      </c>
      <c r="CA17" s="542">
        <f t="shared" si="46"/>
        <v>-43.792950192841374</v>
      </c>
      <c r="CB17" s="542">
        <f t="shared" si="46"/>
        <v>-31.979893554940872</v>
      </c>
      <c r="CC17" s="542">
        <f t="shared" si="46"/>
        <v>10.524543612347529</v>
      </c>
      <c r="CD17" s="542">
        <f t="shared" si="46"/>
        <v>118.45734657448298</v>
      </c>
      <c r="CE17" s="542">
        <f t="shared" si="46"/>
        <v>45.702281630072022</v>
      </c>
      <c r="CF17" s="542">
        <f t="shared" si="46"/>
        <v>283.90473565370519</v>
      </c>
      <c r="CG17" s="542">
        <f t="shared" si="5"/>
        <v>-86.92693025553865</v>
      </c>
      <c r="CH17" s="573"/>
      <c r="CI17" s="542">
        <f t="shared" ref="CI17:CT17" si="47">+CI8+CI7</f>
        <v>95.852444488965432</v>
      </c>
      <c r="CJ17" s="542">
        <f t="shared" si="47"/>
        <v>61.195846057684832</v>
      </c>
      <c r="CK17" s="542">
        <f t="shared" si="47"/>
        <v>-4.6438148103448498</v>
      </c>
      <c r="CL17" s="542">
        <f t="shared" si="47"/>
        <v>55.942332895123165</v>
      </c>
      <c r="CM17" s="542">
        <f t="shared" si="47"/>
        <v>51.187940935956291</v>
      </c>
      <c r="CN17" s="542">
        <f t="shared" si="47"/>
        <v>43.863509180297541</v>
      </c>
      <c r="CO17" s="542">
        <f t="shared" si="47"/>
        <v>-19.999200466502771</v>
      </c>
      <c r="CP17" s="542">
        <f t="shared" si="47"/>
        <v>-108.79630224999977</v>
      </c>
      <c r="CQ17" s="542">
        <f t="shared" si="47"/>
        <v>-10.699396690092442</v>
      </c>
      <c r="CR17" s="542">
        <f t="shared" si="47"/>
        <v>69.418327609999992</v>
      </c>
      <c r="CS17" s="542">
        <f t="shared" si="47"/>
        <v>-11.569950278845866</v>
      </c>
      <c r="CT17" s="542">
        <f t="shared" si="47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8">+CX8+CX7</f>
        <v>38.329914940785272</v>
      </c>
      <c r="CY17" s="542">
        <f t="shared" si="48"/>
        <v>0.21654888836378205</v>
      </c>
      <c r="CZ17" s="542">
        <f t="shared" si="48"/>
        <v>-60.924960240135384</v>
      </c>
      <c r="DA17" s="542">
        <f t="shared" si="48"/>
        <v>109.22869288589293</v>
      </c>
      <c r="DB17" s="542">
        <f t="shared" si="48"/>
        <v>175.999882700764</v>
      </c>
      <c r="DC17" s="542">
        <f t="shared" si="48"/>
        <v>148.68858000357932</v>
      </c>
      <c r="DD17" s="542">
        <f t="shared" si="48"/>
        <v>70.350956048522846</v>
      </c>
      <c r="DE17" s="542">
        <f t="shared" si="48"/>
        <v>-29.816409813239311</v>
      </c>
      <c r="DF17" s="542">
        <f t="shared" si="48"/>
        <v>-92.396197645093253</v>
      </c>
      <c r="DG17" s="542">
        <f t="shared" si="48"/>
        <v>17.327910784640935</v>
      </c>
      <c r="DH17" s="542">
        <f t="shared" si="48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9">+DL8+DL7</f>
        <v>8.2102879900001398</v>
      </c>
      <c r="DM17" s="542">
        <f t="shared" si="49"/>
        <v>62.490019960000033</v>
      </c>
      <c r="DN17" s="542">
        <f t="shared" si="49"/>
        <v>-31.104727459999939</v>
      </c>
      <c r="DO17" s="542">
        <f t="shared" si="49"/>
        <v>-73.277824169999775</v>
      </c>
      <c r="DP17" s="542">
        <f t="shared" si="49"/>
        <v>31.982525730000035</v>
      </c>
      <c r="DQ17" s="542">
        <f t="shared" si="49"/>
        <v>-7.0888499200003245</v>
      </c>
      <c r="DR17" s="542">
        <f t="shared" si="49"/>
        <v>-29.521598190000134</v>
      </c>
      <c r="DS17" s="542">
        <f t="shared" si="49"/>
        <v>-508.20797442000088</v>
      </c>
      <c r="DT17" s="542">
        <f t="shared" si="49"/>
        <v>-77.658859599999687</v>
      </c>
      <c r="DU17" s="542">
        <f t="shared" si="49"/>
        <v>-44.666192699999343</v>
      </c>
      <c r="DV17" s="542">
        <f t="shared" si="49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50">+DZ8+DZ7</f>
        <v>70.180798739999958</v>
      </c>
      <c r="EA17" s="542">
        <f t="shared" si="50"/>
        <v>-29.678943179999997</v>
      </c>
      <c r="EB17" s="542">
        <f t="shared" si="50"/>
        <v>20.362713969999966</v>
      </c>
      <c r="EC17" s="542">
        <f t="shared" si="50"/>
        <v>-75.49195252000014</v>
      </c>
      <c r="ED17" s="542">
        <f t="shared" si="50"/>
        <v>101.95927661600022</v>
      </c>
      <c r="EE17" s="542">
        <f t="shared" si="50"/>
        <v>40.958021670000534</v>
      </c>
      <c r="EF17" s="542">
        <f t="shared" si="50"/>
        <v>10.382931836295437</v>
      </c>
      <c r="EG17" s="542">
        <f t="shared" si="50"/>
        <v>-14.090261803703491</v>
      </c>
      <c r="EH17" s="542">
        <f t="shared" si="50"/>
        <v>11.724529556296819</v>
      </c>
      <c r="EI17" s="542">
        <f t="shared" si="50"/>
        <v>6.854608276296311</v>
      </c>
      <c r="EJ17" s="542">
        <f t="shared" si="50"/>
        <v>333.06932231296304</v>
      </c>
      <c r="EK17" s="542">
        <f t="shared" si="9"/>
        <v>343.92349400414872</v>
      </c>
      <c r="EL17" s="573"/>
      <c r="EM17" s="542">
        <f>+EM8+EM7</f>
        <v>-178.71116228</v>
      </c>
      <c r="EN17" s="542">
        <f t="shared" ref="EN17:EX17" si="51">+EN8+EN7</f>
        <v>217.08107206999978</v>
      </c>
      <c r="EO17" s="542">
        <f t="shared" si="51"/>
        <v>-195.56782852899974</v>
      </c>
      <c r="EP17" s="542">
        <f t="shared" si="51"/>
        <v>-26.403564339999956</v>
      </c>
      <c r="EQ17" s="542">
        <f t="shared" si="51"/>
        <v>-19.855359360000115</v>
      </c>
      <c r="ER17" s="542">
        <f t="shared" si="51"/>
        <v>82.854330690000012</v>
      </c>
      <c r="ES17" s="542">
        <f t="shared" si="51"/>
        <v>-112.37670224000004</v>
      </c>
      <c r="ET17" s="542">
        <f t="shared" si="51"/>
        <v>-23.893199309999989</v>
      </c>
      <c r="EU17" s="542">
        <f t="shared" si="51"/>
        <v>142.12634825000001</v>
      </c>
      <c r="EV17" s="542">
        <f t="shared" si="51"/>
        <v>-134.34520839999976</v>
      </c>
      <c r="EW17" s="542">
        <f t="shared" si="51"/>
        <v>-51.756438470000504</v>
      </c>
      <c r="EX17" s="542">
        <f t="shared" si="51"/>
        <v>59.824520367714364</v>
      </c>
      <c r="EY17" s="542">
        <f t="shared" si="10"/>
        <v>-241.02319155128592</v>
      </c>
      <c r="EZ17" s="573"/>
      <c r="FA17" s="542">
        <f t="shared" ref="FA17" si="52">+FA8+FA7</f>
        <v>-114.50453558148536</v>
      </c>
      <c r="FB17" s="542">
        <f t="shared" ref="FB17:FL17" si="53">+FB8+FB7</f>
        <v>-73.930733518917449</v>
      </c>
      <c r="FC17" s="542">
        <f t="shared" si="53"/>
        <v>-156.95769494800712</v>
      </c>
      <c r="FD17" s="542">
        <f t="shared" si="53"/>
        <v>8.595806407037248</v>
      </c>
      <c r="FE17" s="542">
        <f t="shared" si="53"/>
        <v>-145.32254902974989</v>
      </c>
      <c r="FF17" s="542">
        <f t="shared" si="53"/>
        <v>-166.45625194121067</v>
      </c>
      <c r="FG17" s="542">
        <f t="shared" si="53"/>
        <v>40.505649390300789</v>
      </c>
      <c r="FH17" s="542">
        <f t="shared" si="53"/>
        <v>-219.96239925353569</v>
      </c>
      <c r="FI17" s="542">
        <f t="shared" si="53"/>
        <v>67.597656183471685</v>
      </c>
      <c r="FJ17" s="542">
        <f t="shared" si="53"/>
        <v>201.20039106406247</v>
      </c>
      <c r="FK17" s="542">
        <f t="shared" si="53"/>
        <v>-46.992732609833077</v>
      </c>
      <c r="FL17" s="542">
        <f t="shared" si="53"/>
        <v>-5.8802389749747732</v>
      </c>
      <c r="FM17" s="542">
        <f t="shared" si="11"/>
        <v>-612.10763281284176</v>
      </c>
      <c r="FO17" s="542">
        <f>+FO8+FO7</f>
        <v>165.14447178944707</v>
      </c>
      <c r="FP17" s="542">
        <f t="shared" ref="FP17:FZ17" si="54">+FP8+FP7</f>
        <v>53.587030446878302</v>
      </c>
      <c r="FQ17" s="542">
        <f t="shared" si="54"/>
        <v>-144.51897945974045</v>
      </c>
      <c r="FR17" s="542">
        <f t="shared" si="54"/>
        <v>-147.18064721094834</v>
      </c>
      <c r="FS17" s="542">
        <f t="shared" si="54"/>
        <v>-7.6191377326884222</v>
      </c>
      <c r="FT17" s="542">
        <f t="shared" si="54"/>
        <v>-58.661749905929241</v>
      </c>
      <c r="FU17" s="542">
        <f t="shared" si="54"/>
        <v>0.20046987598055477</v>
      </c>
      <c r="FV17" s="542">
        <f t="shared" si="54"/>
        <v>248.63916792865061</v>
      </c>
      <c r="FW17" s="542">
        <f t="shared" si="54"/>
        <v>30.311069372957121</v>
      </c>
      <c r="FX17" s="542">
        <f t="shared" si="54"/>
        <v>54.914472247674375</v>
      </c>
      <c r="FY17" s="542">
        <f t="shared" si="54"/>
        <v>183.73869295383361</v>
      </c>
      <c r="FZ17" s="542">
        <f t="shared" si="54"/>
        <v>823.92056816435422</v>
      </c>
      <c r="GA17" s="542">
        <f>+SUM(FO17:FZ17)</f>
        <v>1202.4754284704695</v>
      </c>
      <c r="GC17" s="542">
        <f t="shared" ref="GC17" si="55">+GC8+GC7</f>
        <v>80.922910937533061</v>
      </c>
      <c r="GD17" s="542">
        <f>+SUM(GC17:GC17)</f>
        <v>80.922910937533061</v>
      </c>
    </row>
    <row r="18" spans="2:186" ht="15.75" x14ac:dyDescent="0.25">
      <c r="B18" s="687" t="s">
        <v>96</v>
      </c>
      <c r="C18" s="542">
        <f>+C19++C33</f>
        <v>-25.290934670600294</v>
      </c>
      <c r="D18" s="542">
        <f t="shared" ref="D18:N18" si="56">+D19++D33</f>
        <v>50.188833687118233</v>
      </c>
      <c r="E18" s="542">
        <f t="shared" si="56"/>
        <v>131.11911912835484</v>
      </c>
      <c r="F18" s="542">
        <f t="shared" si="56"/>
        <v>103.15977168432778</v>
      </c>
      <c r="G18" s="542">
        <f t="shared" si="56"/>
        <v>-57.432141775772855</v>
      </c>
      <c r="H18" s="542">
        <f t="shared" si="56"/>
        <v>-12.807464351210431</v>
      </c>
      <c r="I18" s="542">
        <f t="shared" si="56"/>
        <v>-23.695961413372604</v>
      </c>
      <c r="J18" s="542">
        <f t="shared" si="56"/>
        <v>59.716864571707191</v>
      </c>
      <c r="K18" s="542">
        <f t="shared" si="56"/>
        <v>106.595535046233</v>
      </c>
      <c r="L18" s="542">
        <f t="shared" si="56"/>
        <v>36.151102823401168</v>
      </c>
      <c r="M18" s="542">
        <f t="shared" si="56"/>
        <v>57.493479566903133</v>
      </c>
      <c r="N18" s="542">
        <f t="shared" si="56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7">+R19++R33</f>
        <v>127.78817647312316</v>
      </c>
      <c r="S18" s="542">
        <f t="shared" si="57"/>
        <v>-82.112632453125826</v>
      </c>
      <c r="T18" s="542">
        <f t="shared" si="57"/>
        <v>-25.388358440458184</v>
      </c>
      <c r="U18" s="542">
        <f t="shared" si="57"/>
        <v>-43.112821559810378</v>
      </c>
      <c r="V18" s="542">
        <f t="shared" si="57"/>
        <v>-110.60304587605881</v>
      </c>
      <c r="W18" s="542">
        <f t="shared" si="57"/>
        <v>77.012157353691777</v>
      </c>
      <c r="X18" s="542">
        <f t="shared" si="57"/>
        <v>150.43981103902033</v>
      </c>
      <c r="Y18" s="542">
        <f t="shared" si="57"/>
        <v>-318.54077240293168</v>
      </c>
      <c r="Z18" s="542">
        <f t="shared" si="57"/>
        <v>65.539211202377302</v>
      </c>
      <c r="AA18" s="542">
        <f t="shared" si="57"/>
        <v>-163.20971166135888</v>
      </c>
      <c r="AB18" s="542">
        <f t="shared" si="57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58">+AF19++AF33</f>
        <v>238.00156101371203</v>
      </c>
      <c r="AG18" s="542">
        <f t="shared" si="58"/>
        <v>-3.0085380185589568</v>
      </c>
      <c r="AH18" s="542">
        <f t="shared" si="58"/>
        <v>125.3632627928563</v>
      </c>
      <c r="AI18" s="542">
        <f t="shared" si="58"/>
        <v>112.5715281838102</v>
      </c>
      <c r="AJ18" s="542">
        <f t="shared" si="58"/>
        <v>-4.4313101825424281</v>
      </c>
      <c r="AK18" s="542">
        <f t="shared" si="58"/>
        <v>-220.50586576277828</v>
      </c>
      <c r="AL18" s="542">
        <f t="shared" si="58"/>
        <v>214.85067735007354</v>
      </c>
      <c r="AM18" s="542">
        <f t="shared" si="58"/>
        <v>173.77653771862481</v>
      </c>
      <c r="AN18" s="542">
        <f t="shared" si="58"/>
        <v>142.26983321363477</v>
      </c>
      <c r="AO18" s="542">
        <f t="shared" si="58"/>
        <v>194.65830488946153</v>
      </c>
      <c r="AP18" s="542">
        <f t="shared" si="58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9">+AT19++AT33</f>
        <v>873.96469532758908</v>
      </c>
      <c r="AU18" s="542">
        <f t="shared" si="59"/>
        <v>249.28481810639235</v>
      </c>
      <c r="AV18" s="542">
        <f t="shared" si="59"/>
        <v>218.30716016522192</v>
      </c>
      <c r="AW18" s="542">
        <f t="shared" si="59"/>
        <v>173.63087946605893</v>
      </c>
      <c r="AX18" s="542">
        <f t="shared" si="59"/>
        <v>332.59407873890166</v>
      </c>
      <c r="AY18" s="542">
        <f t="shared" si="59"/>
        <v>157.75890288689018</v>
      </c>
      <c r="AZ18" s="542">
        <f t="shared" si="59"/>
        <v>112.38531703139611</v>
      </c>
      <c r="BA18" s="542">
        <f t="shared" si="59"/>
        <v>100.21503782884241</v>
      </c>
      <c r="BB18" s="542">
        <f t="shared" si="59"/>
        <v>254.7978313626368</v>
      </c>
      <c r="BC18" s="542">
        <f t="shared" si="59"/>
        <v>240.10789139582448</v>
      </c>
      <c r="BD18" s="542">
        <f t="shared" si="59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60">+BH19++BH33</f>
        <v>-12.822589090134556</v>
      </c>
      <c r="BI18" s="542">
        <f t="shared" si="60"/>
        <v>-182.621201667755</v>
      </c>
      <c r="BJ18" s="542">
        <f t="shared" si="60"/>
        <v>172.24522583842031</v>
      </c>
      <c r="BK18" s="542">
        <f t="shared" si="60"/>
        <v>229.11759348887944</v>
      </c>
      <c r="BL18" s="542">
        <f t="shared" si="60"/>
        <v>18.6422383072759</v>
      </c>
      <c r="BM18" s="542">
        <f t="shared" si="60"/>
        <v>33.872095597710128</v>
      </c>
      <c r="BN18" s="542">
        <f t="shared" si="60"/>
        <v>193.99324177950291</v>
      </c>
      <c r="BO18" s="542">
        <f t="shared" si="60"/>
        <v>-483.95576325783759</v>
      </c>
      <c r="BP18" s="542">
        <f t="shared" si="60"/>
        <v>287.07741852082466</v>
      </c>
      <c r="BQ18" s="542">
        <f t="shared" si="60"/>
        <v>98.716224125009205</v>
      </c>
      <c r="BR18" s="542">
        <f t="shared" si="60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61">+BV19++BV33</f>
        <v>167.28239049744664</v>
      </c>
      <c r="BW18" s="542">
        <f t="shared" si="61"/>
        <v>53.002177682841079</v>
      </c>
      <c r="BX18" s="542">
        <f t="shared" si="61"/>
        <v>-243.50748767380088</v>
      </c>
      <c r="BY18" s="542">
        <f t="shared" si="61"/>
        <v>-127.14126601787513</v>
      </c>
      <c r="BZ18" s="542">
        <f t="shared" si="61"/>
        <v>-187.2783631766292</v>
      </c>
      <c r="CA18" s="542">
        <f t="shared" si="61"/>
        <v>356.1275458071587</v>
      </c>
      <c r="CB18" s="542">
        <f t="shared" si="61"/>
        <v>-241.36231355494107</v>
      </c>
      <c r="CC18" s="542">
        <f t="shared" si="61"/>
        <v>-122.82081438765236</v>
      </c>
      <c r="CD18" s="542">
        <f t="shared" si="61"/>
        <v>69.338323574483013</v>
      </c>
      <c r="CE18" s="542">
        <f t="shared" si="61"/>
        <v>-130.15648736992804</v>
      </c>
      <c r="CF18" s="542">
        <f t="shared" si="61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62">+CJ19++CJ33</f>
        <v>57.582555057684928</v>
      </c>
      <c r="CK18" s="542">
        <f t="shared" si="62"/>
        <v>138.8662121896551</v>
      </c>
      <c r="CL18" s="542">
        <f t="shared" si="62"/>
        <v>-58.346194104876759</v>
      </c>
      <c r="CM18" s="542">
        <f t="shared" si="62"/>
        <v>137.85980993595632</v>
      </c>
      <c r="CN18" s="542">
        <f t="shared" si="62"/>
        <v>-45.246408819702459</v>
      </c>
      <c r="CO18" s="542">
        <f t="shared" si="62"/>
        <v>109.43946253349716</v>
      </c>
      <c r="CP18" s="542">
        <f t="shared" si="62"/>
        <v>-2.3233382499997006</v>
      </c>
      <c r="CQ18" s="542">
        <f t="shared" si="62"/>
        <v>-27.852226690092543</v>
      </c>
      <c r="CR18" s="542">
        <f t="shared" si="62"/>
        <v>-192.12758738999977</v>
      </c>
      <c r="CS18" s="542">
        <f t="shared" si="62"/>
        <v>-22.080623278845898</v>
      </c>
      <c r="CT18" s="542">
        <f t="shared" si="62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63">+CX19++CX33</f>
        <v>-56.385626059214644</v>
      </c>
      <c r="CY18" s="542">
        <f t="shared" si="63"/>
        <v>-77.53585511163628</v>
      </c>
      <c r="CZ18" s="542">
        <f t="shared" si="63"/>
        <v>-9.7543602401355116</v>
      </c>
      <c r="DA18" s="542">
        <f t="shared" si="63"/>
        <v>-24.685305114107031</v>
      </c>
      <c r="DB18" s="542">
        <f t="shared" si="63"/>
        <v>163.80604070076402</v>
      </c>
      <c r="DC18" s="542">
        <f t="shared" si="63"/>
        <v>162.71250000357929</v>
      </c>
      <c r="DD18" s="542">
        <f t="shared" si="63"/>
        <v>198.24831804852289</v>
      </c>
      <c r="DE18" s="542">
        <f t="shared" si="63"/>
        <v>-141.98089481323939</v>
      </c>
      <c r="DF18" s="542">
        <f t="shared" si="63"/>
        <v>-13.610826645093285</v>
      </c>
      <c r="DG18" s="542">
        <f t="shared" si="63"/>
        <v>24.758811784640987</v>
      </c>
      <c r="DH18" s="542">
        <f t="shared" si="63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64">+DL19++DL33</f>
        <v>82.156277990000035</v>
      </c>
      <c r="DM18" s="542">
        <f t="shared" si="64"/>
        <v>130.67826296000004</v>
      </c>
      <c r="DN18" s="542">
        <f t="shared" si="64"/>
        <v>-234.56837045999995</v>
      </c>
      <c r="DO18" s="542">
        <f t="shared" si="64"/>
        <v>-23.905723169999828</v>
      </c>
      <c r="DP18" s="542">
        <f t="shared" si="64"/>
        <v>-24.991396269999935</v>
      </c>
      <c r="DQ18" s="542">
        <f t="shared" si="64"/>
        <v>32.590157079999656</v>
      </c>
      <c r="DR18" s="542">
        <f t="shared" si="64"/>
        <v>63.787587809999899</v>
      </c>
      <c r="DS18" s="542">
        <f t="shared" si="64"/>
        <v>-370.3480234200008</v>
      </c>
      <c r="DT18" s="542">
        <f t="shared" si="64"/>
        <v>-25.909840599999782</v>
      </c>
      <c r="DU18" s="542">
        <f t="shared" si="64"/>
        <v>-4.9232446999992927</v>
      </c>
      <c r="DV18" s="542">
        <f t="shared" si="64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65">+DZ19++DZ33</f>
        <v>259.77144973999992</v>
      </c>
      <c r="EA18" s="542">
        <f t="shared" si="65"/>
        <v>163.85021082000006</v>
      </c>
      <c r="EB18" s="542">
        <f t="shared" si="65"/>
        <v>110.94532097000003</v>
      </c>
      <c r="EC18" s="542">
        <f t="shared" si="65"/>
        <v>-107.22308351999992</v>
      </c>
      <c r="ED18" s="542">
        <f t="shared" si="65"/>
        <v>96.522833615999943</v>
      </c>
      <c r="EE18" s="542">
        <f t="shared" si="65"/>
        <v>-180.9941893299995</v>
      </c>
      <c r="EF18" s="542">
        <f t="shared" si="65"/>
        <v>149.89962283629558</v>
      </c>
      <c r="EG18" s="542">
        <f t="shared" si="65"/>
        <v>61.276701196296564</v>
      </c>
      <c r="EH18" s="542">
        <f t="shared" si="65"/>
        <v>-13.447978443703285</v>
      </c>
      <c r="EI18" s="542">
        <f t="shared" si="65"/>
        <v>-244.88587072370379</v>
      </c>
      <c r="EJ18" s="542">
        <f t="shared" si="65"/>
        <v>-16.286130917036786</v>
      </c>
      <c r="EK18" s="542">
        <f t="shared" si="9"/>
        <v>265.31604077414886</v>
      </c>
      <c r="EL18" s="573"/>
      <c r="EM18" s="542">
        <f>+EM19++EM33</f>
        <v>-162.11135159000023</v>
      </c>
      <c r="EN18" s="542">
        <f t="shared" ref="EN18:EX18" si="66">+EN19++EN33</f>
        <v>-40.764783340000101</v>
      </c>
      <c r="EO18" s="542">
        <f t="shared" si="66"/>
        <v>-122.52396272899981</v>
      </c>
      <c r="EP18" s="542">
        <f t="shared" si="66"/>
        <v>-122.33369254999984</v>
      </c>
      <c r="EQ18" s="542">
        <f t="shared" si="66"/>
        <v>24.765703139999882</v>
      </c>
      <c r="ER18" s="542">
        <f t="shared" si="66"/>
        <v>-37.678286240000133</v>
      </c>
      <c r="ES18" s="542">
        <f t="shared" si="66"/>
        <v>64.222308219999874</v>
      </c>
      <c r="ET18" s="542">
        <f t="shared" si="66"/>
        <v>-120.4530229700009</v>
      </c>
      <c r="EU18" s="542">
        <f t="shared" si="66"/>
        <v>91.088142240001218</v>
      </c>
      <c r="EV18" s="542">
        <f t="shared" si="66"/>
        <v>-114.3967952399999</v>
      </c>
      <c r="EW18" s="542">
        <f t="shared" si="66"/>
        <v>-125.25089825000047</v>
      </c>
      <c r="EX18" s="542">
        <f t="shared" si="66"/>
        <v>-171.3084893122857</v>
      </c>
      <c r="EY18" s="542">
        <f t="shared" si="10"/>
        <v>-836.74512862128609</v>
      </c>
      <c r="EZ18" s="573"/>
      <c r="FA18" s="542">
        <f t="shared" ref="FA18" si="67">+FA19++FA33</f>
        <v>-10.621712861486273</v>
      </c>
      <c r="FB18" s="542">
        <f t="shared" ref="FB18:FL18" si="68">+FB19++FB33</f>
        <v>344.65665174108341</v>
      </c>
      <c r="FC18" s="542">
        <f t="shared" si="68"/>
        <v>-310.68601513800718</v>
      </c>
      <c r="FD18" s="542">
        <f t="shared" si="68"/>
        <v>-137.25397865296279</v>
      </c>
      <c r="FE18" s="542">
        <f t="shared" si="68"/>
        <v>128.96605595025005</v>
      </c>
      <c r="FF18" s="542">
        <f t="shared" si="68"/>
        <v>-185.09362563121078</v>
      </c>
      <c r="FG18" s="542">
        <f t="shared" si="68"/>
        <v>-205.54550780969913</v>
      </c>
      <c r="FH18" s="542">
        <f t="shared" si="68"/>
        <v>0.47447287646432912</v>
      </c>
      <c r="FI18" s="542">
        <f t="shared" si="68"/>
        <v>-45.756169406528358</v>
      </c>
      <c r="FJ18" s="542">
        <f t="shared" si="68"/>
        <v>102.06882491406252</v>
      </c>
      <c r="FK18" s="542">
        <f t="shared" si="68"/>
        <v>-39.040478209832834</v>
      </c>
      <c r="FL18" s="542">
        <f t="shared" si="68"/>
        <v>52.377434645025104</v>
      </c>
      <c r="FM18" s="542">
        <f t="shared" si="11"/>
        <v>-305.45404758284184</v>
      </c>
      <c r="FO18" s="542">
        <f>+FO19++FO33</f>
        <v>101.23885876944712</v>
      </c>
      <c r="FP18" s="542">
        <f t="shared" ref="FP18:FZ18" si="69">+FP19++FP33</f>
        <v>181.84766170687635</v>
      </c>
      <c r="FQ18" s="542">
        <f t="shared" si="69"/>
        <v>43.624696800261439</v>
      </c>
      <c r="FR18" s="542">
        <f t="shared" si="69"/>
        <v>-273.31251374094825</v>
      </c>
      <c r="FS18" s="542">
        <f t="shared" si="69"/>
        <v>92.697037507311578</v>
      </c>
      <c r="FT18" s="542">
        <f t="shared" si="69"/>
        <v>-77.661976125929655</v>
      </c>
      <c r="FU18" s="542">
        <f t="shared" si="69"/>
        <v>-98.117474284019096</v>
      </c>
      <c r="FV18" s="542">
        <f t="shared" si="69"/>
        <v>323.56023234865063</v>
      </c>
      <c r="FW18" s="542">
        <f t="shared" si="69"/>
        <v>-36.353965077042901</v>
      </c>
      <c r="FX18" s="542">
        <f t="shared" si="69"/>
        <v>-12.65046124232579</v>
      </c>
      <c r="FY18" s="542">
        <f t="shared" si="69"/>
        <v>196.38240534383351</v>
      </c>
      <c r="FZ18" s="542">
        <f t="shared" si="69"/>
        <v>686.11410623435461</v>
      </c>
      <c r="GA18" s="542">
        <f>+SUM(FO18:FZ18)</f>
        <v>1127.3686082404695</v>
      </c>
      <c r="GC18" s="542">
        <f t="shared" ref="GC18" si="70">+GC19++GC33</f>
        <v>139.04510788753294</v>
      </c>
      <c r="GD18" s="542">
        <f>+SUM(GC18:GC18)</f>
        <v>139.04510788753294</v>
      </c>
    </row>
    <row r="19" spans="2:186" ht="15.75" x14ac:dyDescent="0.25">
      <c r="B19" s="690" t="s">
        <v>51</v>
      </c>
      <c r="C19" s="520">
        <f>+C20+C27+C28+C29+C30+C31+C32</f>
        <v>2.9158871099999994</v>
      </c>
      <c r="D19" s="520">
        <f t="shared" ref="D19:N19" si="71">+D20+D27+D28+D29+D30+D31+D32</f>
        <v>0</v>
      </c>
      <c r="E19" s="520">
        <f t="shared" si="71"/>
        <v>0</v>
      </c>
      <c r="F19" s="520">
        <f t="shared" si="71"/>
        <v>0</v>
      </c>
      <c r="G19" s="520">
        <f t="shared" si="71"/>
        <v>0</v>
      </c>
      <c r="H19" s="520">
        <f t="shared" si="71"/>
        <v>2.50291117</v>
      </c>
      <c r="I19" s="520">
        <f t="shared" si="71"/>
        <v>0</v>
      </c>
      <c r="J19" s="520">
        <f t="shared" si="71"/>
        <v>0</v>
      </c>
      <c r="K19" s="520">
        <f t="shared" si="71"/>
        <v>2.38848605</v>
      </c>
      <c r="L19" s="520">
        <f t="shared" si="71"/>
        <v>0</v>
      </c>
      <c r="M19" s="520">
        <f t="shared" si="71"/>
        <v>0</v>
      </c>
      <c r="N19" s="520">
        <f t="shared" si="71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72">+R20+R27+R28+R29+R30+R31+R32</f>
        <v>1.8943629399999999</v>
      </c>
      <c r="S19" s="520">
        <f t="shared" si="72"/>
        <v>1.2635642899999999</v>
      </c>
      <c r="T19" s="520">
        <f t="shared" si="72"/>
        <v>0</v>
      </c>
      <c r="U19" s="520">
        <f t="shared" si="72"/>
        <v>0</v>
      </c>
      <c r="V19" s="520">
        <f t="shared" si="72"/>
        <v>0</v>
      </c>
      <c r="W19" s="520">
        <f t="shared" si="72"/>
        <v>2.0664141900000002</v>
      </c>
      <c r="X19" s="520">
        <f t="shared" si="72"/>
        <v>0</v>
      </c>
      <c r="Y19" s="520">
        <f t="shared" si="72"/>
        <v>1000</v>
      </c>
      <c r="Z19" s="520">
        <f t="shared" si="72"/>
        <v>0</v>
      </c>
      <c r="AA19" s="520">
        <f t="shared" si="72"/>
        <v>0</v>
      </c>
      <c r="AB19" s="520">
        <f t="shared" si="72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73">+AF20+AF27+AF28+AF29+AF30+AF31+AF32</f>
        <v>0</v>
      </c>
      <c r="AG19" s="520">
        <f t="shared" si="73"/>
        <v>1.70163606</v>
      </c>
      <c r="AH19" s="520">
        <f t="shared" si="73"/>
        <v>0</v>
      </c>
      <c r="AI19" s="520">
        <f t="shared" si="73"/>
        <v>0</v>
      </c>
      <c r="AJ19" s="520">
        <f t="shared" si="73"/>
        <v>0</v>
      </c>
      <c r="AK19" s="520">
        <f t="shared" si="73"/>
        <v>0.83759748999999994</v>
      </c>
      <c r="AL19" s="520">
        <f t="shared" si="73"/>
        <v>0</v>
      </c>
      <c r="AM19" s="520">
        <f t="shared" si="73"/>
        <v>0</v>
      </c>
      <c r="AN19" s="520">
        <f t="shared" si="73"/>
        <v>0</v>
      </c>
      <c r="AO19" s="520">
        <f t="shared" si="73"/>
        <v>0</v>
      </c>
      <c r="AP19" s="520">
        <f t="shared" si="73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74">+AT20+AT27+AT28+AT29+AT30+AT31+AT32</f>
        <v>820</v>
      </c>
      <c r="AU19" s="520">
        <f t="shared" si="74"/>
        <v>0</v>
      </c>
      <c r="AV19" s="520">
        <f t="shared" si="74"/>
        <v>0</v>
      </c>
      <c r="AW19" s="520">
        <f t="shared" si="74"/>
        <v>41</v>
      </c>
      <c r="AX19" s="520">
        <f t="shared" si="74"/>
        <v>0</v>
      </c>
      <c r="AY19" s="520">
        <f t="shared" si="74"/>
        <v>0</v>
      </c>
      <c r="AZ19" s="520">
        <f t="shared" si="74"/>
        <v>41</v>
      </c>
      <c r="BA19" s="520">
        <f t="shared" si="74"/>
        <v>0</v>
      </c>
      <c r="BB19" s="520">
        <f t="shared" si="74"/>
        <v>0</v>
      </c>
      <c r="BC19" s="520">
        <f t="shared" si="74"/>
        <v>41</v>
      </c>
      <c r="BD19" s="520">
        <f t="shared" si="74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75">+BH20+BH27+BH28+BH29+BH30+BH31+BH32</f>
        <v>711.56582880999997</v>
      </c>
      <c r="BI19" s="520">
        <f t="shared" si="75"/>
        <v>0.81086999999999998</v>
      </c>
      <c r="BJ19" s="520">
        <f t="shared" si="75"/>
        <v>28.476385030000003</v>
      </c>
      <c r="BK19" s="520">
        <f t="shared" si="75"/>
        <v>41.490682</v>
      </c>
      <c r="BL19" s="520">
        <f t="shared" si="75"/>
        <v>2.60533261</v>
      </c>
      <c r="BM19" s="520">
        <f t="shared" si="75"/>
        <v>0</v>
      </c>
      <c r="BN19" s="520">
        <f t="shared" si="75"/>
        <v>41</v>
      </c>
      <c r="BO19" s="520">
        <f t="shared" si="75"/>
        <v>0</v>
      </c>
      <c r="BP19" s="520">
        <f t="shared" si="75"/>
        <v>1.50613434</v>
      </c>
      <c r="BQ19" s="520">
        <f t="shared" si="75"/>
        <v>360.54563939000002</v>
      </c>
      <c r="BR19" s="520">
        <f t="shared" si="75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76">+BV20+BV27+BV28+BV29+BV30+BV31+BV32</f>
        <v>41</v>
      </c>
      <c r="BW19" s="520">
        <f t="shared" si="76"/>
        <v>2.1499900599999999</v>
      </c>
      <c r="BX19" s="520">
        <f t="shared" si="76"/>
        <v>2.2246747600000001</v>
      </c>
      <c r="BY19" s="520">
        <f t="shared" si="76"/>
        <v>53.543158699999999</v>
      </c>
      <c r="BZ19" s="520">
        <f t="shared" si="76"/>
        <v>9.4981951199999983</v>
      </c>
      <c r="CA19" s="520">
        <f t="shared" si="76"/>
        <v>1.36371533</v>
      </c>
      <c r="CB19" s="520">
        <f t="shared" si="76"/>
        <v>55.101728080000001</v>
      </c>
      <c r="CC19" s="520">
        <f t="shared" si="76"/>
        <v>1.4547116</v>
      </c>
      <c r="CD19" s="520">
        <f t="shared" si="76"/>
        <v>17.712149659999998</v>
      </c>
      <c r="CE19" s="520">
        <f t="shared" si="76"/>
        <v>41</v>
      </c>
      <c r="CF19" s="520">
        <f t="shared" si="76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77">+CJ20+CJ27+CJ28+CJ29+CJ30+CJ31+CJ32</f>
        <v>57.951989179999998</v>
      </c>
      <c r="CK19" s="520">
        <f t="shared" si="77"/>
        <v>0.55463192000000006</v>
      </c>
      <c r="CL19" s="520">
        <f t="shared" si="77"/>
        <v>1.8118183600000002</v>
      </c>
      <c r="CM19" s="520">
        <f t="shared" si="77"/>
        <v>51.963951100000003</v>
      </c>
      <c r="CN19" s="520">
        <f t="shared" si="77"/>
        <v>1.1242742299999999</v>
      </c>
      <c r="CO19" s="520">
        <f t="shared" si="77"/>
        <v>12.36170465</v>
      </c>
      <c r="CP19" s="520">
        <f t="shared" si="77"/>
        <v>43.456832509999998</v>
      </c>
      <c r="CQ19" s="520">
        <f t="shared" si="77"/>
        <v>1.6250591699999999</v>
      </c>
      <c r="CR19" s="520">
        <f t="shared" si="77"/>
        <v>26.444650459999998</v>
      </c>
      <c r="CS19" s="520">
        <f t="shared" si="77"/>
        <v>41.937963910000001</v>
      </c>
      <c r="CT19" s="520">
        <f t="shared" si="77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78">+CX20+CX27+CX28+CX29+CX30+CX31+CX32</f>
        <v>41</v>
      </c>
      <c r="CY19" s="520">
        <f t="shared" si="78"/>
        <v>0.31912754999999998</v>
      </c>
      <c r="CZ19" s="520">
        <f t="shared" si="78"/>
        <v>0</v>
      </c>
      <c r="DA19" s="520">
        <f t="shared" si="78"/>
        <v>41.30135499</v>
      </c>
      <c r="DB19" s="520">
        <f t="shared" si="78"/>
        <v>27.6312596</v>
      </c>
      <c r="DC19" s="520">
        <f t="shared" si="78"/>
        <v>2.85829493</v>
      </c>
      <c r="DD19" s="520">
        <f t="shared" si="78"/>
        <v>66</v>
      </c>
      <c r="DE19" s="520">
        <f t="shared" si="78"/>
        <v>0</v>
      </c>
      <c r="DF19" s="520">
        <f t="shared" si="78"/>
        <v>0</v>
      </c>
      <c r="DG19" s="520">
        <f t="shared" si="78"/>
        <v>41.3</v>
      </c>
      <c r="DH19" s="520">
        <f t="shared" si="78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79">+DL20+DL27+DL28+DL29+DL30+DL31+DL32</f>
        <v>53.830494430000002</v>
      </c>
      <c r="DM19" s="520">
        <f t="shared" si="79"/>
        <v>3.3318232499999993</v>
      </c>
      <c r="DN19" s="520">
        <f t="shared" si="79"/>
        <v>0</v>
      </c>
      <c r="DO19" s="520">
        <f t="shared" si="79"/>
        <v>0.24936472000000001</v>
      </c>
      <c r="DP19" s="520">
        <f t="shared" si="79"/>
        <v>2.8373730800000003</v>
      </c>
      <c r="DQ19" s="520">
        <f t="shared" si="79"/>
        <v>0</v>
      </c>
      <c r="DR19" s="520">
        <f t="shared" si="79"/>
        <v>0.59498456999999993</v>
      </c>
      <c r="DS19" s="520">
        <f t="shared" si="79"/>
        <v>5.6331440000000003E-2</v>
      </c>
      <c r="DT19" s="520">
        <f t="shared" si="79"/>
        <v>0</v>
      </c>
      <c r="DU19" s="520">
        <f t="shared" si="79"/>
        <v>1.42465427</v>
      </c>
      <c r="DV19" s="520">
        <f t="shared" si="79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80">+DZ20+DZ27+DZ28+DZ29+DZ30+DZ31+DZ32</f>
        <v>16.196471300000002</v>
      </c>
      <c r="EA19" s="520">
        <f t="shared" si="80"/>
        <v>8.6626880000000003E-2</v>
      </c>
      <c r="EB19" s="520">
        <f t="shared" si="80"/>
        <v>0</v>
      </c>
      <c r="EC19" s="520">
        <f t="shared" si="80"/>
        <v>0.90073134999999993</v>
      </c>
      <c r="ED19" s="520">
        <f t="shared" si="80"/>
        <v>18.504965110000001</v>
      </c>
      <c r="EE19" s="520">
        <f t="shared" si="80"/>
        <v>1.4441219599999999</v>
      </c>
      <c r="EF19" s="520">
        <f t="shared" si="80"/>
        <v>0</v>
      </c>
      <c r="EG19" s="520">
        <f t="shared" si="80"/>
        <v>0.88153300000000001</v>
      </c>
      <c r="EH19" s="520">
        <f t="shared" si="80"/>
        <v>0</v>
      </c>
      <c r="EI19" s="520">
        <f t="shared" si="80"/>
        <v>4.4135398599999993</v>
      </c>
      <c r="EJ19" s="520">
        <f t="shared" si="80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81">+EN20+EN27+EN28+EN29+EN30+EN31+EN32</f>
        <v>0</v>
      </c>
      <c r="EO19" s="520">
        <f t="shared" si="81"/>
        <v>6.7758508000000006</v>
      </c>
      <c r="EP19" s="520">
        <f t="shared" si="81"/>
        <v>3.0533540600000002</v>
      </c>
      <c r="EQ19" s="520">
        <f t="shared" si="81"/>
        <v>2.2453863900000002</v>
      </c>
      <c r="ER19" s="520">
        <f t="shared" si="81"/>
        <v>6.2786678600000005</v>
      </c>
      <c r="ES19" s="520">
        <f t="shared" si="81"/>
        <v>2.9890117799999998</v>
      </c>
      <c r="ET19" s="520">
        <f t="shared" si="81"/>
        <v>5.54743941</v>
      </c>
      <c r="EU19" s="520">
        <f t="shared" si="81"/>
        <v>4.5202882300000002</v>
      </c>
      <c r="EV19" s="520">
        <f t="shared" si="81"/>
        <v>3.4641994700000001</v>
      </c>
      <c r="EW19" s="520">
        <f t="shared" si="81"/>
        <v>5.7152181999999989</v>
      </c>
      <c r="EX19" s="520">
        <f t="shared" si="81"/>
        <v>9.273857020000003</v>
      </c>
      <c r="EY19" s="520">
        <f t="shared" si="10"/>
        <v>55.281912849999991</v>
      </c>
      <c r="EZ19" s="704"/>
      <c r="FA19" s="520">
        <f t="shared" ref="FA19" si="82">+FA20+FA27+FA28+FA29+FA30+FA31+FA32</f>
        <v>4.1922258900000005</v>
      </c>
      <c r="FB19" s="520">
        <f t="shared" ref="FB19:FL19" si="83">+FB20+FB27+FB28+FB29+FB30+FB31+FB32</f>
        <v>2.5354630499999997</v>
      </c>
      <c r="FC19" s="520">
        <f t="shared" si="83"/>
        <v>11.04950938</v>
      </c>
      <c r="FD19" s="520">
        <f t="shared" si="83"/>
        <v>0</v>
      </c>
      <c r="FE19" s="520">
        <f t="shared" si="83"/>
        <v>10.065925440000001</v>
      </c>
      <c r="FF19" s="520">
        <f t="shared" si="83"/>
        <v>3.0313572</v>
      </c>
      <c r="FG19" s="520">
        <f t="shared" si="83"/>
        <v>2.5200793699999999</v>
      </c>
      <c r="FH19" s="520">
        <f t="shared" si="83"/>
        <v>0</v>
      </c>
      <c r="FI19" s="520">
        <f t="shared" si="83"/>
        <v>3.0763643599999999</v>
      </c>
      <c r="FJ19" s="520">
        <f t="shared" si="83"/>
        <v>14.316194399999999</v>
      </c>
      <c r="FK19" s="520">
        <f t="shared" si="83"/>
        <v>0</v>
      </c>
      <c r="FL19" s="520">
        <f t="shared" si="83"/>
        <v>25.453015279999999</v>
      </c>
      <c r="FM19" s="520">
        <f t="shared" si="11"/>
        <v>76.240134369999993</v>
      </c>
      <c r="FO19" s="520">
        <f>+FO20+FO27+FO28+FO29+FO30+FO31+FO32</f>
        <v>0</v>
      </c>
      <c r="FP19" s="520">
        <f t="shared" ref="FP19:FZ19" si="84">+FP20+FP27+FP28+FP29+FP30+FP31+FP32</f>
        <v>3.2474493999999998</v>
      </c>
      <c r="FQ19" s="520">
        <f t="shared" si="84"/>
        <v>4.0068339999999996</v>
      </c>
      <c r="FR19" s="520">
        <f t="shared" si="84"/>
        <v>7.6132631599999998</v>
      </c>
      <c r="FS19" s="520">
        <f t="shared" si="84"/>
        <v>6.0619832000000002</v>
      </c>
      <c r="FT19" s="520">
        <f t="shared" si="84"/>
        <v>2.5467674900000001</v>
      </c>
      <c r="FU19" s="520">
        <f t="shared" si="84"/>
        <v>11.81191886</v>
      </c>
      <c r="FV19" s="520">
        <f t="shared" si="84"/>
        <v>0.65291084999999993</v>
      </c>
      <c r="FW19" s="520">
        <f t="shared" si="84"/>
        <v>10.57248502</v>
      </c>
      <c r="FX19" s="520">
        <f t="shared" si="84"/>
        <v>13.365764370000001</v>
      </c>
      <c r="FY19" s="520">
        <f t="shared" si="84"/>
        <v>8.9937618500000003</v>
      </c>
      <c r="FZ19" s="520">
        <f t="shared" si="84"/>
        <v>11.872711949999999</v>
      </c>
      <c r="GA19" s="520">
        <f>+SUM(FO19:FZ19)</f>
        <v>80.745850149999995</v>
      </c>
      <c r="GC19" s="520">
        <f t="shared" ref="GC19" si="85">+GC20+GC27+GC28+GC29+GC30+GC31+GC32</f>
        <v>9.1415179500000008</v>
      </c>
      <c r="GD19" s="520">
        <f>+SUM(GC19:GC19)</f>
        <v>9.1415179500000008</v>
      </c>
    </row>
    <row r="20" spans="2:186" ht="15.75" x14ac:dyDescent="0.25">
      <c r="B20" s="694" t="s">
        <v>680</v>
      </c>
      <c r="C20" s="518">
        <f>+SUM(C21:C26)</f>
        <v>2.9158871099999994</v>
      </c>
      <c r="D20" s="518">
        <f t="shared" ref="D20:N20" si="86">+SUM(D21:D26)</f>
        <v>0</v>
      </c>
      <c r="E20" s="518">
        <f t="shared" si="86"/>
        <v>0</v>
      </c>
      <c r="F20" s="518">
        <f t="shared" si="86"/>
        <v>0</v>
      </c>
      <c r="G20" s="518">
        <f t="shared" si="86"/>
        <v>0</v>
      </c>
      <c r="H20" s="518">
        <f t="shared" si="86"/>
        <v>2.50291117</v>
      </c>
      <c r="I20" s="518">
        <f t="shared" si="86"/>
        <v>0</v>
      </c>
      <c r="J20" s="518">
        <f t="shared" si="86"/>
        <v>0</v>
      </c>
      <c r="K20" s="518">
        <f t="shared" si="86"/>
        <v>2.38848605</v>
      </c>
      <c r="L20" s="518">
        <f t="shared" si="86"/>
        <v>0</v>
      </c>
      <c r="M20" s="518">
        <f t="shared" si="86"/>
        <v>0</v>
      </c>
      <c r="N20" s="518">
        <f t="shared" si="86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87">+SUM(R21:R26)</f>
        <v>1.8943629399999999</v>
      </c>
      <c r="S20" s="518">
        <f t="shared" si="87"/>
        <v>1.2635642899999999</v>
      </c>
      <c r="T20" s="518">
        <f t="shared" si="87"/>
        <v>0</v>
      </c>
      <c r="U20" s="518">
        <f t="shared" si="87"/>
        <v>0</v>
      </c>
      <c r="V20" s="518">
        <f t="shared" si="87"/>
        <v>0</v>
      </c>
      <c r="W20" s="518">
        <f t="shared" si="87"/>
        <v>2.0664141900000002</v>
      </c>
      <c r="X20" s="518">
        <f t="shared" si="87"/>
        <v>0</v>
      </c>
      <c r="Y20" s="518">
        <f t="shared" si="87"/>
        <v>0</v>
      </c>
      <c r="Z20" s="518">
        <f t="shared" si="87"/>
        <v>0</v>
      </c>
      <c r="AA20" s="518">
        <f t="shared" si="87"/>
        <v>0</v>
      </c>
      <c r="AB20" s="518">
        <f t="shared" si="87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88">+SUM(AF21:AF26)</f>
        <v>0</v>
      </c>
      <c r="AG20" s="518">
        <f t="shared" si="88"/>
        <v>1.70163606</v>
      </c>
      <c r="AH20" s="518">
        <f t="shared" si="88"/>
        <v>0</v>
      </c>
      <c r="AI20" s="518">
        <f t="shared" si="88"/>
        <v>0</v>
      </c>
      <c r="AJ20" s="518">
        <f t="shared" si="88"/>
        <v>0</v>
      </c>
      <c r="AK20" s="518">
        <f t="shared" si="88"/>
        <v>0.83759748999999994</v>
      </c>
      <c r="AL20" s="518">
        <f t="shared" si="88"/>
        <v>0</v>
      </c>
      <c r="AM20" s="518">
        <f t="shared" si="88"/>
        <v>0</v>
      </c>
      <c r="AN20" s="518">
        <f t="shared" si="88"/>
        <v>0</v>
      </c>
      <c r="AO20" s="518">
        <f t="shared" si="88"/>
        <v>0</v>
      </c>
      <c r="AP20" s="518">
        <f t="shared" si="88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89">+SUM(AT21:AT26)</f>
        <v>0</v>
      </c>
      <c r="AU20" s="518">
        <f t="shared" si="89"/>
        <v>0</v>
      </c>
      <c r="AV20" s="518">
        <f t="shared" si="89"/>
        <v>0</v>
      </c>
      <c r="AW20" s="518">
        <f t="shared" si="89"/>
        <v>0</v>
      </c>
      <c r="AX20" s="518">
        <f t="shared" si="89"/>
        <v>0</v>
      </c>
      <c r="AY20" s="518">
        <f t="shared" si="89"/>
        <v>0</v>
      </c>
      <c r="AZ20" s="518">
        <f t="shared" si="89"/>
        <v>0</v>
      </c>
      <c r="BA20" s="518">
        <f t="shared" si="89"/>
        <v>0</v>
      </c>
      <c r="BB20" s="518">
        <f t="shared" si="89"/>
        <v>0</v>
      </c>
      <c r="BC20" s="518">
        <f t="shared" si="89"/>
        <v>0</v>
      </c>
      <c r="BD20" s="518">
        <f t="shared" si="89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90">+SUM(BH21:BH26)</f>
        <v>0</v>
      </c>
      <c r="BI20" s="518">
        <f t="shared" si="90"/>
        <v>0.81086999999999998</v>
      </c>
      <c r="BJ20" s="518">
        <f t="shared" si="90"/>
        <v>18.476385030000003</v>
      </c>
      <c r="BK20" s="518">
        <f t="shared" si="90"/>
        <v>0.49068200000000001</v>
      </c>
      <c r="BL20" s="518">
        <f t="shared" si="90"/>
        <v>2.60533261</v>
      </c>
      <c r="BM20" s="518">
        <f t="shared" si="90"/>
        <v>0</v>
      </c>
      <c r="BN20" s="518">
        <f t="shared" si="90"/>
        <v>0</v>
      </c>
      <c r="BO20" s="518">
        <f t="shared" si="90"/>
        <v>0</v>
      </c>
      <c r="BP20" s="518">
        <f t="shared" si="90"/>
        <v>1.50613434</v>
      </c>
      <c r="BQ20" s="518">
        <f t="shared" si="90"/>
        <v>0.96859560999999994</v>
      </c>
      <c r="BR20" s="518">
        <f t="shared" si="90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91">+SUM(BV21:BV26)</f>
        <v>0</v>
      </c>
      <c r="BW20" s="518">
        <f t="shared" si="91"/>
        <v>2.1499900599999999</v>
      </c>
      <c r="BX20" s="518">
        <f t="shared" si="91"/>
        <v>2.2246747600000001</v>
      </c>
      <c r="BY20" s="518">
        <f t="shared" si="91"/>
        <v>0.32644287999999999</v>
      </c>
      <c r="BZ20" s="518">
        <f t="shared" si="91"/>
        <v>9.4981951199999983</v>
      </c>
      <c r="CA20" s="518">
        <f t="shared" si="91"/>
        <v>1.36371533</v>
      </c>
      <c r="CB20" s="518">
        <f t="shared" si="91"/>
        <v>0.60172808</v>
      </c>
      <c r="CC20" s="518">
        <f t="shared" si="91"/>
        <v>1.4547116</v>
      </c>
      <c r="CD20" s="518">
        <f t="shared" si="91"/>
        <v>17.712149659999998</v>
      </c>
      <c r="CE20" s="518">
        <f t="shared" si="91"/>
        <v>0</v>
      </c>
      <c r="CF20" s="518">
        <f t="shared" si="91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92">+SUM(CJ21:CJ26)</f>
        <v>2.9379778600000002</v>
      </c>
      <c r="CK20" s="518">
        <f t="shared" si="92"/>
        <v>0.55463192000000006</v>
      </c>
      <c r="CL20" s="518">
        <f t="shared" si="92"/>
        <v>1.8118183600000002</v>
      </c>
      <c r="CM20" s="518">
        <f t="shared" si="92"/>
        <v>0.96395109999999995</v>
      </c>
      <c r="CN20" s="518">
        <f t="shared" si="92"/>
        <v>1.1242742299999999</v>
      </c>
      <c r="CO20" s="518">
        <f t="shared" si="92"/>
        <v>0</v>
      </c>
      <c r="CP20" s="518">
        <f t="shared" si="92"/>
        <v>2.4568325099999999</v>
      </c>
      <c r="CQ20" s="518">
        <f t="shared" si="92"/>
        <v>1.6250591699999999</v>
      </c>
      <c r="CR20" s="518">
        <f t="shared" si="92"/>
        <v>1.4446504600000001</v>
      </c>
      <c r="CS20" s="518">
        <f t="shared" si="92"/>
        <v>0.93796391000000001</v>
      </c>
      <c r="CT20" s="518">
        <f t="shared" si="92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93">+SUM(CX21:CX26)</f>
        <v>0</v>
      </c>
      <c r="CY20" s="518">
        <f t="shared" si="93"/>
        <v>0.31912754999999998</v>
      </c>
      <c r="CZ20" s="518">
        <f t="shared" si="93"/>
        <v>0</v>
      </c>
      <c r="DA20" s="518">
        <f t="shared" si="93"/>
        <v>0.30135498999999999</v>
      </c>
      <c r="DB20" s="518">
        <f t="shared" si="93"/>
        <v>0.54131778000000008</v>
      </c>
      <c r="DC20" s="518">
        <f t="shared" si="93"/>
        <v>2.85829493</v>
      </c>
      <c r="DD20" s="518">
        <f t="shared" si="93"/>
        <v>0</v>
      </c>
      <c r="DE20" s="518">
        <f t="shared" si="93"/>
        <v>0</v>
      </c>
      <c r="DF20" s="518">
        <f t="shared" si="93"/>
        <v>0</v>
      </c>
      <c r="DG20" s="518">
        <f t="shared" si="93"/>
        <v>0.3</v>
      </c>
      <c r="DH20" s="518">
        <f t="shared" si="93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94">+SUM(DL21:DL26)</f>
        <v>0</v>
      </c>
      <c r="DM20" s="518">
        <f t="shared" si="94"/>
        <v>3.3318232499999993</v>
      </c>
      <c r="DN20" s="518">
        <f t="shared" si="94"/>
        <v>0</v>
      </c>
      <c r="DO20" s="518">
        <f t="shared" si="94"/>
        <v>0.24936472000000001</v>
      </c>
      <c r="DP20" s="518">
        <f t="shared" si="94"/>
        <v>2.8373730800000003</v>
      </c>
      <c r="DQ20" s="518">
        <f t="shared" si="94"/>
        <v>0</v>
      </c>
      <c r="DR20" s="518">
        <f t="shared" si="94"/>
        <v>0.59498456999999993</v>
      </c>
      <c r="DS20" s="518">
        <f t="shared" si="94"/>
        <v>5.6331440000000003E-2</v>
      </c>
      <c r="DT20" s="518">
        <f t="shared" si="94"/>
        <v>0</v>
      </c>
      <c r="DU20" s="518">
        <f t="shared" si="94"/>
        <v>1.42465427</v>
      </c>
      <c r="DV20" s="518">
        <f t="shared" si="94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95">+SUM(DZ21:DZ26)</f>
        <v>16.196471300000002</v>
      </c>
      <c r="EA20" s="518">
        <f t="shared" si="95"/>
        <v>8.6626880000000003E-2</v>
      </c>
      <c r="EB20" s="518">
        <f t="shared" si="95"/>
        <v>0</v>
      </c>
      <c r="EC20" s="518">
        <f t="shared" si="95"/>
        <v>0.90073134999999993</v>
      </c>
      <c r="ED20" s="518">
        <f t="shared" si="95"/>
        <v>18.504965110000001</v>
      </c>
      <c r="EE20" s="518">
        <f t="shared" si="95"/>
        <v>1.4441219599999999</v>
      </c>
      <c r="EF20" s="518">
        <f t="shared" si="95"/>
        <v>0</v>
      </c>
      <c r="EG20" s="518">
        <f t="shared" si="95"/>
        <v>0.88153300000000001</v>
      </c>
      <c r="EH20" s="518">
        <f t="shared" si="95"/>
        <v>0</v>
      </c>
      <c r="EI20" s="518">
        <f t="shared" si="95"/>
        <v>4.4135398599999993</v>
      </c>
      <c r="EJ20" s="518">
        <f t="shared" si="95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96">+SUM(EN21:EN26)</f>
        <v>0</v>
      </c>
      <c r="EO20" s="518">
        <f t="shared" si="96"/>
        <v>6.7758508000000006</v>
      </c>
      <c r="EP20" s="518">
        <f t="shared" si="96"/>
        <v>3.0533540600000002</v>
      </c>
      <c r="EQ20" s="518">
        <f t="shared" si="96"/>
        <v>2.2453863900000002</v>
      </c>
      <c r="ER20" s="518">
        <f t="shared" si="96"/>
        <v>6.2786678600000005</v>
      </c>
      <c r="ES20" s="518">
        <f t="shared" si="96"/>
        <v>2.9890117799999998</v>
      </c>
      <c r="ET20" s="518">
        <f t="shared" si="96"/>
        <v>5.54743941</v>
      </c>
      <c r="EU20" s="518">
        <f t="shared" si="96"/>
        <v>4.5202882300000002</v>
      </c>
      <c r="EV20" s="518">
        <f t="shared" si="96"/>
        <v>3.4641994700000001</v>
      </c>
      <c r="EW20" s="518">
        <f t="shared" si="96"/>
        <v>5.7152181999999989</v>
      </c>
      <c r="EX20" s="518">
        <f t="shared" si="96"/>
        <v>9.273857020000003</v>
      </c>
      <c r="EY20" s="518">
        <f t="shared" si="10"/>
        <v>55.281912849999991</v>
      </c>
      <c r="EZ20" s="519"/>
      <c r="FA20" s="518">
        <f t="shared" ref="FA20" si="97">+SUM(FA21:FA26)</f>
        <v>4.1922258900000005</v>
      </c>
      <c r="FB20" s="518">
        <f t="shared" ref="FB20:FL20" si="98">+SUM(FB21:FB26)</f>
        <v>2.5354630499999997</v>
      </c>
      <c r="FC20" s="518">
        <f t="shared" si="98"/>
        <v>11.04950938</v>
      </c>
      <c r="FD20" s="518">
        <f t="shared" si="98"/>
        <v>0</v>
      </c>
      <c r="FE20" s="518">
        <f t="shared" si="98"/>
        <v>10.065925440000001</v>
      </c>
      <c r="FF20" s="518">
        <f t="shared" si="98"/>
        <v>3.0313572</v>
      </c>
      <c r="FG20" s="518">
        <f t="shared" si="98"/>
        <v>2.5200793699999999</v>
      </c>
      <c r="FH20" s="518">
        <f t="shared" si="98"/>
        <v>0</v>
      </c>
      <c r="FI20" s="518">
        <f t="shared" si="98"/>
        <v>3.0763643599999999</v>
      </c>
      <c r="FJ20" s="518">
        <f t="shared" si="98"/>
        <v>14.316194399999999</v>
      </c>
      <c r="FK20" s="518">
        <f t="shared" si="98"/>
        <v>0</v>
      </c>
      <c r="FL20" s="518">
        <f t="shared" si="98"/>
        <v>22.453015279999999</v>
      </c>
      <c r="FM20" s="518">
        <f t="shared" si="11"/>
        <v>73.240134369999993</v>
      </c>
      <c r="FO20" s="518">
        <f>+SUM(FO21:FO26)</f>
        <v>0</v>
      </c>
      <c r="FP20" s="518">
        <f t="shared" ref="FP20:FZ20" si="99">+SUM(FP21:FP26)</f>
        <v>3.2474493999999998</v>
      </c>
      <c r="FQ20" s="518">
        <f t="shared" si="99"/>
        <v>0</v>
      </c>
      <c r="FR20" s="518">
        <f t="shared" si="99"/>
        <v>7.6132631599999998</v>
      </c>
      <c r="FS20" s="518">
        <f t="shared" si="99"/>
        <v>6.0619832000000002</v>
      </c>
      <c r="FT20" s="518">
        <f t="shared" si="99"/>
        <v>2.5467674900000001</v>
      </c>
      <c r="FU20" s="518">
        <f t="shared" si="99"/>
        <v>1.81191886</v>
      </c>
      <c r="FV20" s="518">
        <f t="shared" si="99"/>
        <v>0.65291084999999993</v>
      </c>
      <c r="FW20" s="518">
        <f t="shared" si="99"/>
        <v>10.57248502</v>
      </c>
      <c r="FX20" s="518">
        <f t="shared" si="99"/>
        <v>13.365764370000001</v>
      </c>
      <c r="FY20" s="518">
        <f t="shared" si="99"/>
        <v>2.1990690600000002</v>
      </c>
      <c r="FZ20" s="518">
        <f t="shared" si="99"/>
        <v>5.8727119500000002</v>
      </c>
      <c r="GA20" s="518">
        <f>+SUM(FO20:FZ20)</f>
        <v>53.944323360000006</v>
      </c>
      <c r="GC20" s="518">
        <f t="shared" ref="GC20" si="100">+SUM(GC21:GC26)</f>
        <v>9.1415179500000008</v>
      </c>
      <c r="GD20" s="518">
        <f>+SUM(GC20:GC20)</f>
        <v>9.1415179500000008</v>
      </c>
    </row>
    <row r="21" spans="2:186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v>3.0313572</v>
      </c>
      <c r="FG21" s="518">
        <v>2.5200793699999999</v>
      </c>
      <c r="FH21" s="518">
        <v>0</v>
      </c>
      <c r="FI21" s="518">
        <v>3.0763643599999999</v>
      </c>
      <c r="FJ21" s="518">
        <v>1.55678998</v>
      </c>
      <c r="FK21" s="518">
        <v>0</v>
      </c>
      <c r="FL21" s="518">
        <v>22.36444148</v>
      </c>
      <c r="FM21" s="518">
        <f t="shared" si="11"/>
        <v>52.658532899999997</v>
      </c>
      <c r="FO21" s="518">
        <v>0</v>
      </c>
      <c r="FP21" s="518">
        <v>3.2474493999999998</v>
      </c>
      <c r="FQ21" s="518">
        <v>0</v>
      </c>
      <c r="FR21" s="518">
        <v>7.6132631599999998</v>
      </c>
      <c r="FS21" s="518">
        <v>6.0619832000000002</v>
      </c>
      <c r="FT21" s="518">
        <v>2.5467674900000001</v>
      </c>
      <c r="FU21" s="518">
        <v>1.81191886</v>
      </c>
      <c r="FV21" s="518">
        <v>0.65291084999999993</v>
      </c>
      <c r="FW21" s="518">
        <v>5.8168404100000002</v>
      </c>
      <c r="FX21" s="518">
        <v>1.52633094</v>
      </c>
      <c r="FY21" s="518">
        <v>2.1990690600000002</v>
      </c>
      <c r="FZ21" s="518">
        <v>5.8727119500000002</v>
      </c>
      <c r="GA21" s="518">
        <f>+SUM(FO21:FZ21)</f>
        <v>37.349245320000001</v>
      </c>
      <c r="GC21" s="518">
        <v>2.6197623299999999</v>
      </c>
      <c r="GD21" s="518">
        <f>+SUM(GC21:GC21)</f>
        <v>2.6197623299999999</v>
      </c>
    </row>
    <row r="22" spans="2:186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v>0</v>
      </c>
      <c r="FG22" s="518">
        <v>0</v>
      </c>
      <c r="FH22" s="518">
        <v>0</v>
      </c>
      <c r="FI22" s="518">
        <v>0</v>
      </c>
      <c r="FJ22" s="518">
        <v>12.759404419999999</v>
      </c>
      <c r="FK22" s="518">
        <v>0</v>
      </c>
      <c r="FL22" s="518">
        <v>0</v>
      </c>
      <c r="FM22" s="518">
        <f t="shared" si="11"/>
        <v>20.49302767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4.75564461</v>
      </c>
      <c r="FX22" s="518">
        <v>8.3304480000000005</v>
      </c>
      <c r="FY22" s="518">
        <v>0</v>
      </c>
      <c r="FZ22" s="518">
        <v>0</v>
      </c>
      <c r="GA22" s="518">
        <f>+SUM(FO22:FZ22)</f>
        <v>13.086092610000001</v>
      </c>
      <c r="GC22" s="518">
        <v>6.5217556200000004</v>
      </c>
      <c r="GD22" s="518">
        <f>+SUM(GC22:GC22)</f>
        <v>6.5217556200000004</v>
      </c>
    </row>
    <row r="23" spans="2:186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8.8573800000000008E-2</v>
      </c>
      <c r="FM23" s="518">
        <f t="shared" si="11"/>
        <v>8.8573800000000008E-2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3.5089854300000001</v>
      </c>
      <c r="FY23" s="518">
        <v>0</v>
      </c>
      <c r="FZ23" s="518">
        <v>0</v>
      </c>
      <c r="GA23" s="518">
        <f>+SUM(FO23:FZ23)</f>
        <v>3.5089854300000001</v>
      </c>
      <c r="GC23" s="518">
        <v>0</v>
      </c>
      <c r="GD23" s="518">
        <f>+SUM(GC23:GC23)</f>
        <v>0</v>
      </c>
    </row>
    <row r="24" spans="2:186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>+SUM(FO24:FZ24)</f>
        <v>0</v>
      </c>
      <c r="GC24" s="518">
        <v>0</v>
      </c>
      <c r="GD24" s="518">
        <f>+SUM(GC24:GC24)</f>
        <v>0</v>
      </c>
    </row>
    <row r="25" spans="2:186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>+SUM(FO25:FZ25)</f>
        <v>0</v>
      </c>
      <c r="GC25" s="518">
        <v>0</v>
      </c>
      <c r="GD25" s="518">
        <f>+SUM(GC25:GC25)</f>
        <v>0</v>
      </c>
    </row>
    <row r="26" spans="2:186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0</v>
      </c>
      <c r="GA26" s="518">
        <f>+SUM(FO26:FZ26)</f>
        <v>0</v>
      </c>
      <c r="GC26" s="518">
        <v>0</v>
      </c>
      <c r="GD26" s="518">
        <f>+SUM(GC26:GC26)</f>
        <v>0</v>
      </c>
    </row>
    <row r="27" spans="2:186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0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0</v>
      </c>
      <c r="FM27" s="15">
        <f t="shared" si="11"/>
        <v>0</v>
      </c>
      <c r="FO27" s="518">
        <v>0</v>
      </c>
      <c r="FP27" s="518">
        <v>0</v>
      </c>
      <c r="FQ27" s="518">
        <v>4.0068339999999996</v>
      </c>
      <c r="FR27" s="518">
        <v>0</v>
      </c>
      <c r="FS27" s="518">
        <v>0</v>
      </c>
      <c r="FT27" s="518">
        <v>0</v>
      </c>
      <c r="FU27" s="518">
        <v>10</v>
      </c>
      <c r="FV27" s="518">
        <v>0</v>
      </c>
      <c r="FW27" s="518">
        <v>0</v>
      </c>
      <c r="FX27" s="518">
        <v>0</v>
      </c>
      <c r="FY27" s="518">
        <v>6.79469279</v>
      </c>
      <c r="FZ27" s="518">
        <v>6</v>
      </c>
      <c r="GA27" s="15">
        <f>+SUM(FO27:FZ27)</f>
        <v>26.80152679</v>
      </c>
      <c r="GC27" s="518">
        <v>0</v>
      </c>
      <c r="GD27" s="15">
        <f>+SUM(GC27:GC27)</f>
        <v>0</v>
      </c>
    </row>
    <row r="28" spans="2:186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3</v>
      </c>
      <c r="FM28" s="15">
        <f t="shared" si="11"/>
        <v>3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>+SUM(FO28:FZ28)</f>
        <v>0</v>
      </c>
      <c r="GC28" s="15">
        <v>0</v>
      </c>
      <c r="GD28" s="15">
        <f>+SUM(GC28:GC28)</f>
        <v>0</v>
      </c>
    </row>
    <row r="29" spans="2:186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>+SUM(FO29:FZ29)</f>
        <v>0</v>
      </c>
      <c r="GC29" s="15">
        <v>0</v>
      </c>
      <c r="GD29" s="15">
        <f>+SUM(GC29:GC29)</f>
        <v>0</v>
      </c>
    </row>
    <row r="30" spans="2:186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f>+SUM(FO30:FZ30)</f>
        <v>0</v>
      </c>
      <c r="GC30" s="15">
        <v>0</v>
      </c>
      <c r="GD30" s="15">
        <f>+SUM(GC30:GC30)</f>
        <v>0</v>
      </c>
    </row>
    <row r="31" spans="2:186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518">
        <v>0</v>
      </c>
      <c r="FG31" s="518">
        <v>0</v>
      </c>
      <c r="FH31" s="518">
        <v>0</v>
      </c>
      <c r="FI31" s="518">
        <v>0</v>
      </c>
      <c r="FJ31" s="518">
        <v>0</v>
      </c>
      <c r="FK31" s="518">
        <v>0</v>
      </c>
      <c r="FL31" s="518">
        <v>0</v>
      </c>
      <c r="FM31" s="15">
        <f t="shared" si="11"/>
        <v>0</v>
      </c>
      <c r="FO31" s="518">
        <v>0</v>
      </c>
      <c r="FP31" s="518">
        <v>0</v>
      </c>
      <c r="FQ31" s="518">
        <v>0</v>
      </c>
      <c r="FR31" s="518">
        <v>0</v>
      </c>
      <c r="FS31" s="518">
        <v>0</v>
      </c>
      <c r="FT31" s="518">
        <v>0</v>
      </c>
      <c r="FU31" s="518">
        <v>0</v>
      </c>
      <c r="FV31" s="518">
        <v>0</v>
      </c>
      <c r="FW31" s="518">
        <v>0</v>
      </c>
      <c r="FX31" s="518">
        <v>0</v>
      </c>
      <c r="FY31" s="518">
        <v>0</v>
      </c>
      <c r="FZ31" s="518">
        <v>0</v>
      </c>
      <c r="GA31" s="15">
        <f>+SUM(FO31:FZ31)</f>
        <v>0</v>
      </c>
      <c r="GC31" s="518">
        <v>0</v>
      </c>
      <c r="GD31" s="15">
        <f>+SUM(GC31:GC31)</f>
        <v>0</v>
      </c>
    </row>
    <row r="32" spans="2:186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>+SUM(FO32:FZ32)</f>
        <v>0</v>
      </c>
      <c r="GC32" s="15">
        <v>0</v>
      </c>
      <c r="GD32" s="15">
        <f>+SUM(GC32:GC32)</f>
        <v>0</v>
      </c>
    </row>
    <row r="33" spans="2:186" ht="15.75" x14ac:dyDescent="0.25">
      <c r="B33" s="690" t="s">
        <v>40</v>
      </c>
      <c r="C33" s="20">
        <f>+C34+C36+C37+C41+C42</f>
        <v>-28.206821780600293</v>
      </c>
      <c r="D33" s="20">
        <f t="shared" ref="D33:N33" si="101">+D34+D36+D37+D41+D42</f>
        <v>50.188833687118233</v>
      </c>
      <c r="E33" s="20">
        <f t="shared" si="101"/>
        <v>131.11911912835484</v>
      </c>
      <c r="F33" s="20">
        <f t="shared" si="101"/>
        <v>103.15977168432778</v>
      </c>
      <c r="G33" s="20">
        <f t="shared" si="101"/>
        <v>-57.432141775772855</v>
      </c>
      <c r="H33" s="20">
        <f t="shared" si="101"/>
        <v>-15.310375521210432</v>
      </c>
      <c r="I33" s="20">
        <f t="shared" si="101"/>
        <v>-23.695961413372604</v>
      </c>
      <c r="J33" s="20">
        <f t="shared" si="101"/>
        <v>59.716864571707191</v>
      </c>
      <c r="K33" s="20">
        <f t="shared" si="101"/>
        <v>104.207048996233</v>
      </c>
      <c r="L33" s="20">
        <f t="shared" si="101"/>
        <v>36.151102823401168</v>
      </c>
      <c r="M33" s="20">
        <f t="shared" si="101"/>
        <v>57.493479566903133</v>
      </c>
      <c r="N33" s="20">
        <f t="shared" si="101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102">+R34+R36+R37+R41+R42</f>
        <v>125.89381353312316</v>
      </c>
      <c r="S33" s="20">
        <f t="shared" ref="S33" si="103">+S34+S36+S37+S41+S42</f>
        <v>-83.376196743125831</v>
      </c>
      <c r="T33" s="20">
        <f t="shared" ref="T33" si="104">+T34+T36+T37+T41+T42</f>
        <v>-25.388358440458184</v>
      </c>
      <c r="U33" s="20">
        <f t="shared" ref="U33" si="105">+U34+U36+U37+U41+U42</f>
        <v>-43.112821559810378</v>
      </c>
      <c r="V33" s="20">
        <f t="shared" ref="V33" si="106">+V34+V36+V37+V41+V42</f>
        <v>-110.60304587605881</v>
      </c>
      <c r="W33" s="20">
        <f t="shared" ref="W33" si="107">+W34+W36+W37+W41+W42</f>
        <v>74.945743163691773</v>
      </c>
      <c r="X33" s="20">
        <f t="shared" ref="X33" si="108">+X34+X36+X37+X41+X42</f>
        <v>150.43981103902033</v>
      </c>
      <c r="Y33" s="20">
        <f t="shared" ref="Y33" si="109">+Y34+Y36+Y37+Y41+Y42</f>
        <v>-1318.5407724029317</v>
      </c>
      <c r="Z33" s="20">
        <f t="shared" ref="Z33" si="110">+Z34+Z36+Z37+Z41+Z42</f>
        <v>65.539211202377302</v>
      </c>
      <c r="AA33" s="20">
        <f t="shared" ref="AA33" si="111">+AA34+AA36+AA37+AA41+AA42</f>
        <v>-163.20971166135888</v>
      </c>
      <c r="AB33" s="20">
        <f t="shared" ref="AB33" si="112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13">+AF34+AF36+AF37+AF41+AF42</f>
        <v>238.00156101371203</v>
      </c>
      <c r="AG33" s="20">
        <f t="shared" ref="AG33" si="114">+AG34+AG36+AG37+AG41+AG42</f>
        <v>-4.710174078558957</v>
      </c>
      <c r="AH33" s="20">
        <f t="shared" ref="AH33" si="115">+AH34+AH36+AH37+AH41+AH42</f>
        <v>125.3632627928563</v>
      </c>
      <c r="AI33" s="20">
        <f t="shared" ref="AI33" si="116">+AI34+AI36+AI37+AI41+AI42</f>
        <v>112.5715281838102</v>
      </c>
      <c r="AJ33" s="20">
        <f t="shared" ref="AJ33" si="117">+AJ34+AJ36+AJ37+AJ41+AJ42</f>
        <v>-4.4313101825424281</v>
      </c>
      <c r="AK33" s="20">
        <f t="shared" ref="AK33" si="118">+AK34+AK36+AK37+AK41+AK42</f>
        <v>-221.34346325277829</v>
      </c>
      <c r="AL33" s="20">
        <f t="shared" ref="AL33" si="119">+AL34+AL36+AL37+AL41+AL42</f>
        <v>214.85067735007354</v>
      </c>
      <c r="AM33" s="20">
        <f t="shared" ref="AM33" si="120">+AM34+AM36+AM37+AM41+AM42</f>
        <v>173.77653771862481</v>
      </c>
      <c r="AN33" s="20">
        <f t="shared" ref="AN33" si="121">+AN34+AN36+AN37+AN41+AN42</f>
        <v>142.26983321363477</v>
      </c>
      <c r="AO33" s="20">
        <f t="shared" ref="AO33" si="122">+AO34+AO36+AO37+AO41+AO42</f>
        <v>194.65830488946153</v>
      </c>
      <c r="AP33" s="20">
        <f t="shared" ref="AP33" si="123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24">+AT34+AT36+AT37+AT41+AT42</f>
        <v>53.964695327589034</v>
      </c>
      <c r="AU33" s="20">
        <f t="shared" ref="AU33" si="125">+AU34+AU36+AU37+AU41+AU42</f>
        <v>249.28481810639235</v>
      </c>
      <c r="AV33" s="20">
        <f t="shared" ref="AV33" si="126">+AV34+AV36+AV37+AV41+AV42</f>
        <v>218.30716016522192</v>
      </c>
      <c r="AW33" s="20">
        <f t="shared" ref="AW33" si="127">+AW34+AW36+AW37+AW41+AW42</f>
        <v>132.63087946605893</v>
      </c>
      <c r="AX33" s="20">
        <f t="shared" ref="AX33" si="128">+AX34+AX36+AX37+AX41+AX42</f>
        <v>332.59407873890166</v>
      </c>
      <c r="AY33" s="20">
        <f t="shared" ref="AY33" si="129">+AY34+AY36+AY37+AY41+AY42</f>
        <v>157.75890288689018</v>
      </c>
      <c r="AZ33" s="20">
        <f t="shared" ref="AZ33" si="130">+AZ34+AZ36+AZ37+AZ41+AZ42</f>
        <v>71.385317031396113</v>
      </c>
      <c r="BA33" s="20">
        <f t="shared" ref="BA33" si="131">+BA34+BA36+BA37+BA41+BA42</f>
        <v>100.21503782884241</v>
      </c>
      <c r="BB33" s="20">
        <f t="shared" ref="BB33" si="132">+BB34+BB36+BB37+BB41+BB42</f>
        <v>254.7978313626368</v>
      </c>
      <c r="BC33" s="20">
        <f t="shared" ref="BC33" si="133">+BC34+BC36+BC37+BC41+BC42</f>
        <v>199.10789139582448</v>
      </c>
      <c r="BD33" s="20">
        <f t="shared" ref="BD33" si="134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35">+BH34+BH36+BH37+BH41+BH42</f>
        <v>-724.38841790013453</v>
      </c>
      <c r="BI33" s="20">
        <f t="shared" ref="BI33" si="136">+BI34+BI36+BI37+BI41+BI42</f>
        <v>-183.432071667755</v>
      </c>
      <c r="BJ33" s="20">
        <f t="shared" ref="BJ33" si="137">+BJ34+BJ36+BJ37+BJ41+BJ42</f>
        <v>143.76884080842032</v>
      </c>
      <c r="BK33" s="20">
        <f t="shared" ref="BK33" si="138">+BK34+BK36+BK37+BK41+BK42</f>
        <v>187.62691148887944</v>
      </c>
      <c r="BL33" s="20">
        <f t="shared" ref="BL33" si="139">+BL34+BL36+BL37+BL41+BL42</f>
        <v>16.036905697275898</v>
      </c>
      <c r="BM33" s="20">
        <f t="shared" ref="BM33" si="140">+BM34+BM36+BM37+BM41+BM42</f>
        <v>33.872095597710128</v>
      </c>
      <c r="BN33" s="20">
        <f t="shared" ref="BN33" si="141">+BN34+BN36+BN37+BN41+BN42</f>
        <v>152.99324177950291</v>
      </c>
      <c r="BO33" s="20">
        <f t="shared" ref="BO33" si="142">+BO34+BO36+BO37+BO41+BO42</f>
        <v>-483.95576325783759</v>
      </c>
      <c r="BP33" s="20">
        <f t="shared" ref="BP33" si="143">+BP34+BP36+BP37+BP41+BP42</f>
        <v>285.57128418082465</v>
      </c>
      <c r="BQ33" s="20">
        <f t="shared" ref="BQ33" si="144">+BQ34+BQ36+BQ37+BQ41+BQ42</f>
        <v>-261.82941526499081</v>
      </c>
      <c r="BR33" s="20">
        <f t="shared" ref="BR33" si="145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46">+BV34+BV36+BV37+BV41+BV42</f>
        <v>126.28239049744664</v>
      </c>
      <c r="BW33" s="20">
        <f t="shared" ref="BW33" si="147">+BW34+BW36+BW37+BW41+BW42</f>
        <v>50.852187622841079</v>
      </c>
      <c r="BX33" s="20">
        <f t="shared" ref="BX33" si="148">+BX34+BX36+BX37+BX41+BX42</f>
        <v>-245.73216243380088</v>
      </c>
      <c r="BY33" s="20">
        <f t="shared" ref="BY33" si="149">+BY34+BY36+BY37+BY41+BY42</f>
        <v>-180.68442471787512</v>
      </c>
      <c r="BZ33" s="20">
        <f t="shared" ref="BZ33" si="150">+BZ34+BZ36+BZ37+BZ41+BZ42</f>
        <v>-196.77655829662919</v>
      </c>
      <c r="CA33" s="20">
        <f t="shared" ref="CA33" si="151">+CA34+CA36+CA37+CA41+CA42</f>
        <v>354.76383047715871</v>
      </c>
      <c r="CB33" s="20">
        <f t="shared" ref="CB33" si="152">+CB34+CB36+CB37+CB41+CB42</f>
        <v>-296.46404163494105</v>
      </c>
      <c r="CC33" s="20">
        <f t="shared" ref="CC33" si="153">+CC34+CC36+CC37+CC41+CC42</f>
        <v>-124.27552598765236</v>
      </c>
      <c r="CD33" s="20">
        <f t="shared" ref="CD33" si="154">+CD34+CD36+CD37+CD41+CD42</f>
        <v>51.626173914483012</v>
      </c>
      <c r="CE33" s="20">
        <f t="shared" ref="CE33" si="155">+CE34+CE36+CE37+CE41+CE42</f>
        <v>-171.15648736992804</v>
      </c>
      <c r="CF33" s="20">
        <f t="shared" ref="CF33" si="156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57">+CJ34+CJ36+CJ37+CJ41+CJ42</f>
        <v>-0.36943412231506834</v>
      </c>
      <c r="CK33" s="20">
        <f t="shared" ref="CK33" si="158">+CK34+CK36+CK37+CK41+CK42</f>
        <v>138.31158026965511</v>
      </c>
      <c r="CL33" s="20">
        <f t="shared" ref="CL33" si="159">+CL34+CL36+CL37+CL41+CL42</f>
        <v>-60.158012464876762</v>
      </c>
      <c r="CM33" s="20">
        <f t="shared" ref="CM33" si="160">+CM34+CM36+CM37+CM41+CM42</f>
        <v>85.895858835956304</v>
      </c>
      <c r="CN33" s="20">
        <f t="shared" ref="CN33" si="161">+CN34+CN36+CN37+CN41+CN42</f>
        <v>-46.370683049702457</v>
      </c>
      <c r="CO33" s="20">
        <f t="shared" ref="CO33" si="162">+CO34+CO36+CO37+CO41+CO42</f>
        <v>97.077757883497156</v>
      </c>
      <c r="CP33" s="20">
        <f t="shared" ref="CP33" si="163">+CP34+CP36+CP37+CP41+CP42</f>
        <v>-45.780170759999699</v>
      </c>
      <c r="CQ33" s="20">
        <f t="shared" ref="CQ33" si="164">+CQ34+CQ36+CQ37+CQ41+CQ42</f>
        <v>-29.477285860092543</v>
      </c>
      <c r="CR33" s="20">
        <f t="shared" ref="CR33" si="165">+CR34+CR36+CR37+CR41+CR42</f>
        <v>-218.57223784999977</v>
      </c>
      <c r="CS33" s="20">
        <f t="shared" ref="CS33" si="166">+CS34+CS36+CS37+CS41+CS42</f>
        <v>-64.018587188845899</v>
      </c>
      <c r="CT33" s="20">
        <f t="shared" ref="CT33" si="167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68">+CX34+CX36+CX37+CX41+CX42</f>
        <v>-97.385626059214644</v>
      </c>
      <c r="CY33" s="20">
        <f t="shared" ref="CY33" si="169">+CY34+CY36+CY37+CY41+CY42</f>
        <v>-77.854982661636285</v>
      </c>
      <c r="CZ33" s="20">
        <f t="shared" ref="CZ33" si="170">+CZ34+CZ36+CZ37+CZ41+CZ42</f>
        <v>-9.7543602401355116</v>
      </c>
      <c r="DA33" s="20">
        <f t="shared" ref="DA33" si="171">+DA34+DA36+DA37+DA41+DA42</f>
        <v>-65.986660104107031</v>
      </c>
      <c r="DB33" s="20">
        <f t="shared" ref="DB33" si="172">+DB34+DB36+DB37+DB41+DB42</f>
        <v>136.17478110076402</v>
      </c>
      <c r="DC33" s="20">
        <f t="shared" ref="DC33" si="173">+DC34+DC36+DC37+DC41+DC42</f>
        <v>159.85420507357929</v>
      </c>
      <c r="DD33" s="20">
        <f t="shared" ref="DD33" si="174">+DD34+DD36+DD37+DD41+DD42</f>
        <v>132.24831804852289</v>
      </c>
      <c r="DE33" s="20">
        <f t="shared" ref="DE33" si="175">+DE34+DE36+DE37+DE41+DE42</f>
        <v>-141.98089481323939</v>
      </c>
      <c r="DF33" s="20">
        <f t="shared" ref="DF33" si="176">+DF34+DF36+DF37+DF41+DF42</f>
        <v>-13.610826645093285</v>
      </c>
      <c r="DG33" s="20">
        <f t="shared" ref="DG33" si="177">+DG34+DG36+DG37+DG41+DG42</f>
        <v>-16.541188215359011</v>
      </c>
      <c r="DH33" s="20">
        <f t="shared" ref="DH33" si="178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79">+DL34+DL36+DL37+DL41+DL42</f>
        <v>28.325783560000026</v>
      </c>
      <c r="DM33" s="20">
        <f t="shared" ref="DM33" si="180">+DM34+DM36+DM37+DM41+DM42</f>
        <v>127.34643971000006</v>
      </c>
      <c r="DN33" s="20">
        <f t="shared" ref="DN33" si="181">+DN34+DN36+DN37+DN41+DN42</f>
        <v>-234.56837045999995</v>
      </c>
      <c r="DO33" s="20">
        <f t="shared" ref="DO33" si="182">+DO34+DO36+DO37+DO41+DO42</f>
        <v>-24.155087889999827</v>
      </c>
      <c r="DP33" s="20">
        <f t="shared" ref="DP33" si="183">+DP34+DP36+DP37+DP41+DP42</f>
        <v>-27.828769349999934</v>
      </c>
      <c r="DQ33" s="20">
        <f t="shared" ref="DQ33" si="184">+DQ34+DQ36+DQ37+DQ41+DQ42</f>
        <v>32.590157079999656</v>
      </c>
      <c r="DR33" s="20">
        <f t="shared" ref="DR33" si="185">+DR34+DR36+DR37+DR41+DR42</f>
        <v>63.192603239999897</v>
      </c>
      <c r="DS33" s="20">
        <f t="shared" ref="DS33" si="186">+DS34+DS36+DS37+DS41+DS42</f>
        <v>-370.40435486000081</v>
      </c>
      <c r="DT33" s="20">
        <f t="shared" ref="DT33" si="187">+DT34+DT36+DT37+DT41+DT42</f>
        <v>-25.909840599999782</v>
      </c>
      <c r="DU33" s="20">
        <f t="shared" ref="DU33" si="188">+DU34+DU36+DU37+DU41+DU42</f>
        <v>-6.3478989699992923</v>
      </c>
      <c r="DV33" s="20">
        <f t="shared" ref="DV33" si="189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90">+DZ34+DZ36+DZ37+DZ41+DZ42</f>
        <v>243.57497843999991</v>
      </c>
      <c r="EA33" s="20">
        <f t="shared" ref="EA33" si="191">+EA34+EA36+EA37+EA41+EA42</f>
        <v>163.76358394000005</v>
      </c>
      <c r="EB33" s="20">
        <f t="shared" ref="EB33" si="192">+EB34+EB36+EB37+EB41+EB42</f>
        <v>110.94532097000003</v>
      </c>
      <c r="EC33" s="20">
        <f t="shared" ref="EC33" si="193">+EC34+EC36+EC37+EC41+EC42</f>
        <v>-108.12381486999992</v>
      </c>
      <c r="ED33" s="20">
        <f t="shared" ref="ED33" si="194">+ED34+ED36+ED37+ED41+ED42</f>
        <v>78.017868505999942</v>
      </c>
      <c r="EE33" s="20">
        <f t="shared" ref="EE33" si="195">+EE34+EE36+EE37+EE41+EE42</f>
        <v>-182.43831128999949</v>
      </c>
      <c r="EF33" s="20">
        <f t="shared" ref="EF33" si="196">+EF34+EF36+EF37+EF41+EF42</f>
        <v>149.89962283629558</v>
      </c>
      <c r="EG33" s="20">
        <f t="shared" ref="EG33" si="197">+EG34+EG36+EG37+EG41+EG42</f>
        <v>60.395168196296567</v>
      </c>
      <c r="EH33" s="20">
        <f t="shared" ref="EH33" si="198">+EH34+EH36+EH37+EH41+EH42</f>
        <v>-13.447978443703285</v>
      </c>
      <c r="EI33" s="20">
        <f t="shared" ref="EI33" si="199">+EI34+EI36+EI37+EI41+EI42</f>
        <v>-249.29941058370378</v>
      </c>
      <c r="EJ33" s="20">
        <f t="shared" ref="EJ33" si="200">+EJ34+EJ36+EJ37+EJ41+EJ42</f>
        <v>-68.841795197036788</v>
      </c>
      <c r="EK33" s="20">
        <f t="shared" si="9"/>
        <v>168.33150911414879</v>
      </c>
      <c r="EL33" s="574"/>
      <c r="EM33" s="20">
        <f>+EM34+EM36+EM37+EM41+EM42</f>
        <v>-167.52999122000023</v>
      </c>
      <c r="EN33" s="20">
        <f t="shared" ref="EN33" si="201">+EN34+EN36+EN37+EN41+EN42</f>
        <v>-40.764783340000101</v>
      </c>
      <c r="EO33" s="20">
        <f t="shared" ref="EO33" si="202">+EO34+EO36+EO37+EO41+EO42</f>
        <v>-129.29981352899981</v>
      </c>
      <c r="EP33" s="20">
        <f t="shared" ref="EP33" si="203">+EP34+EP36+EP37+EP41+EP42</f>
        <v>-125.38704660999984</v>
      </c>
      <c r="EQ33" s="20">
        <f t="shared" ref="EQ33" si="204">+EQ34+EQ36+EQ37+EQ41+EQ42</f>
        <v>22.520316749999882</v>
      </c>
      <c r="ER33" s="20">
        <f t="shared" ref="ER33" si="205">+ER34+ER36+ER37+ER41+ER42</f>
        <v>-43.956954100000132</v>
      </c>
      <c r="ES33" s="20">
        <f t="shared" ref="ES33" si="206">+ES34+ES36+ES37+ES41+ES42</f>
        <v>61.233296439999876</v>
      </c>
      <c r="ET33" s="20">
        <f t="shared" ref="ET33" si="207">+ET34+ET36+ET37+ET41+ET42</f>
        <v>-126.0004623800009</v>
      </c>
      <c r="EU33" s="20">
        <f t="shared" ref="EU33" si="208">+EU34+EU36+EU37+EU41+EU42</f>
        <v>86.567854010001213</v>
      </c>
      <c r="EV33" s="20">
        <f t="shared" ref="EV33" si="209">+EV34+EV36+EV37+EV41+EV42</f>
        <v>-117.8609947099999</v>
      </c>
      <c r="EW33" s="20">
        <f t="shared" ref="EW33" si="210">+EW34+EW36+EW37+EW41+EW42</f>
        <v>-130.96611645000047</v>
      </c>
      <c r="EX33" s="20">
        <f t="shared" ref="EX33" si="211">+EX34+EX36+EX37+EX41+EX42</f>
        <v>-180.58234633228571</v>
      </c>
      <c r="EY33" s="20">
        <f t="shared" si="10"/>
        <v>-892.02704147128622</v>
      </c>
      <c r="EZ33" s="574"/>
      <c r="FA33" s="20">
        <f>+FA34+FA36+FA37+FA41+FA42</f>
        <v>-14.813938751486273</v>
      </c>
      <c r="FB33" s="20">
        <f t="shared" ref="FB33:FL33" si="212">+FB34+FB36+FB37+FB41+FB42</f>
        <v>342.12118869108343</v>
      </c>
      <c r="FC33" s="20">
        <f t="shared" si="212"/>
        <v>-321.7355245180072</v>
      </c>
      <c r="FD33" s="20">
        <f t="shared" si="212"/>
        <v>-137.25397865296279</v>
      </c>
      <c r="FE33" s="20">
        <f t="shared" si="212"/>
        <v>118.90013051025007</v>
      </c>
      <c r="FF33" s="20">
        <f t="shared" si="212"/>
        <v>-188.12498283121079</v>
      </c>
      <c r="FG33" s="20">
        <f t="shared" si="212"/>
        <v>-208.06558717969912</v>
      </c>
      <c r="FH33" s="20">
        <f t="shared" si="212"/>
        <v>0.47447287646432912</v>
      </c>
      <c r="FI33" s="20">
        <f t="shared" si="212"/>
        <v>-48.832533766528357</v>
      </c>
      <c r="FJ33" s="20">
        <f t="shared" si="212"/>
        <v>87.752630514062517</v>
      </c>
      <c r="FK33" s="20">
        <f t="shared" si="212"/>
        <v>-39.040478209832834</v>
      </c>
      <c r="FL33" s="20">
        <f t="shared" si="212"/>
        <v>26.924419365025102</v>
      </c>
      <c r="FM33" s="20">
        <f t="shared" si="11"/>
        <v>-381.69418195284186</v>
      </c>
      <c r="FO33" s="20">
        <f>+FO34+FO36+FO37+FO41+FO42</f>
        <v>101.23885876944712</v>
      </c>
      <c r="FP33" s="20">
        <f t="shared" ref="FP33:FZ33" si="213">+FP34+FP36+FP37+FP41+FP42</f>
        <v>178.60021230687636</v>
      </c>
      <c r="FQ33" s="20">
        <f t="shared" si="213"/>
        <v>39.617862800261442</v>
      </c>
      <c r="FR33" s="20">
        <f t="shared" si="213"/>
        <v>-280.92577690094822</v>
      </c>
      <c r="FS33" s="20">
        <f t="shared" si="213"/>
        <v>86.635054307311577</v>
      </c>
      <c r="FT33" s="20">
        <f t="shared" si="213"/>
        <v>-80.208743615929649</v>
      </c>
      <c r="FU33" s="20">
        <f t="shared" si="213"/>
        <v>-109.9293931440191</v>
      </c>
      <c r="FV33" s="20">
        <f t="shared" si="213"/>
        <v>322.90732149865062</v>
      </c>
      <c r="FW33" s="20">
        <f t="shared" si="213"/>
        <v>-46.926450097042903</v>
      </c>
      <c r="FX33" s="20">
        <f t="shared" si="213"/>
        <v>-26.01622561232579</v>
      </c>
      <c r="FY33" s="20">
        <f t="shared" si="213"/>
        <v>187.38864349383351</v>
      </c>
      <c r="FZ33" s="20">
        <f t="shared" si="213"/>
        <v>674.24139428435456</v>
      </c>
      <c r="GA33" s="20">
        <f>+SUM(FO33:FZ33)</f>
        <v>1046.6227580904695</v>
      </c>
      <c r="GC33" s="20">
        <f t="shared" ref="GC33" si="214">+GC34+GC36+GC37+GC41+GC42</f>
        <v>129.90358993753293</v>
      </c>
      <c r="GD33" s="20">
        <f>+SUM(GC33:GC33)</f>
        <v>129.90358993753293</v>
      </c>
    </row>
    <row r="34" spans="2:186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114.38648288000005</v>
      </c>
      <c r="EC34" s="15">
        <v>-87.563863669999932</v>
      </c>
      <c r="ED34" s="15">
        <v>18.15364828599995</v>
      </c>
      <c r="EE34" s="15">
        <v>-196.26871533999955</v>
      </c>
      <c r="EF34" s="15">
        <v>179.43134153629563</v>
      </c>
      <c r="EG34" s="15">
        <v>73.144021486296623</v>
      </c>
      <c r="EH34" s="15">
        <v>14.113884636296632</v>
      </c>
      <c r="EI34" s="15">
        <v>-61.022154593703789</v>
      </c>
      <c r="EJ34" s="15">
        <v>-36.210592987036648</v>
      </c>
      <c r="EK34" s="15">
        <f t="shared" si="9"/>
        <v>416.72738581414899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-17.423746450000451</v>
      </c>
      <c r="EX34" s="15">
        <v>79.118340667714293</v>
      </c>
      <c r="EY34" s="15">
        <f t="shared" si="10"/>
        <v>120.67365352871391</v>
      </c>
      <c r="EZ34" s="16"/>
      <c r="FA34" s="15">
        <v>-15.11080475148627</v>
      </c>
      <c r="FB34" s="15">
        <v>225.96878369108344</v>
      </c>
      <c r="FC34" s="15">
        <v>-82.041830518007217</v>
      </c>
      <c r="FD34" s="15">
        <v>-141.59110265296277</v>
      </c>
      <c r="FE34" s="15">
        <v>120.85705551025006</v>
      </c>
      <c r="FF34" s="15">
        <v>-188.35795283121078</v>
      </c>
      <c r="FG34" s="15">
        <v>-57.570065179699135</v>
      </c>
      <c r="FH34" s="15">
        <v>-149.99298812353567</v>
      </c>
      <c r="FI34" s="15">
        <v>-48.493685766528358</v>
      </c>
      <c r="FJ34" s="15">
        <v>38.450380514062516</v>
      </c>
      <c r="FK34" s="15">
        <v>-98.485821209832835</v>
      </c>
      <c r="FL34" s="15">
        <v>86.069777365025104</v>
      </c>
      <c r="FM34" s="15">
        <f t="shared" si="11"/>
        <v>-310.29825395284189</v>
      </c>
      <c r="FO34" s="15">
        <v>-100.50176723055289</v>
      </c>
      <c r="FP34" s="15">
        <v>178.22638930687634</v>
      </c>
      <c r="FQ34" s="15">
        <v>215.11289117026143</v>
      </c>
      <c r="FR34" s="15">
        <v>-281.81135390094823</v>
      </c>
      <c r="FS34" s="15">
        <v>107.11993130731157</v>
      </c>
      <c r="FT34" s="15">
        <v>38.497733384070358</v>
      </c>
      <c r="FU34" s="15">
        <v>-170.2627011440191</v>
      </c>
      <c r="FV34" s="15">
        <v>110.14604749865063</v>
      </c>
      <c r="FW34" s="15">
        <v>135.5736969029571</v>
      </c>
      <c r="FX34" s="15">
        <v>-6.1580306123257884</v>
      </c>
      <c r="FY34" s="15">
        <v>185.24766949383351</v>
      </c>
      <c r="FZ34" s="15">
        <v>-178.4683727156455</v>
      </c>
      <c r="GA34" s="15">
        <f>+SUM(FO34:FZ34)</f>
        <v>232.72213346046942</v>
      </c>
      <c r="GC34" s="15">
        <v>50.267249937532924</v>
      </c>
      <c r="GD34" s="15">
        <f>+SUM(GC34:GC34)</f>
        <v>50.267249937532924</v>
      </c>
    </row>
    <row r="35" spans="2:186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27.265920470001156</v>
      </c>
      <c r="EC35" s="15">
        <v>-155.85558135000036</v>
      </c>
      <c r="ED35" s="15">
        <v>-8.3350873440002857</v>
      </c>
      <c r="EE35" s="15">
        <v>-121.26201271000062</v>
      </c>
      <c r="EF35" s="15">
        <v>124.31989766629592</v>
      </c>
      <c r="EG35" s="15">
        <v>-4.6312772837025342</v>
      </c>
      <c r="EH35" s="15">
        <v>9.8897395162968529</v>
      </c>
      <c r="EI35" s="15">
        <v>55.300546306295111</v>
      </c>
      <c r="EJ35" s="15">
        <v>-19.250297057036619</v>
      </c>
      <c r="EK35" s="15">
        <f t="shared" si="9"/>
        <v>176.41005349414866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26.972395279999731</v>
      </c>
      <c r="EX35" s="15">
        <v>139.73635638771418</v>
      </c>
      <c r="EY35" s="15">
        <f t="shared" si="10"/>
        <v>326.10465763871389</v>
      </c>
      <c r="EZ35" s="16"/>
      <c r="FA35" s="15">
        <v>-78.651092241486296</v>
      </c>
      <c r="FB35" s="15">
        <v>166.85532570108353</v>
      </c>
      <c r="FC35" s="15">
        <v>-39.52426149800705</v>
      </c>
      <c r="FD35" s="15">
        <v>-178.00402971296288</v>
      </c>
      <c r="FE35" s="15">
        <v>48.691218290249822</v>
      </c>
      <c r="FF35" s="15">
        <v>-165.15738809121044</v>
      </c>
      <c r="FG35" s="15">
        <v>-2.3606464296993934</v>
      </c>
      <c r="FH35" s="15">
        <v>-83.321409543535708</v>
      </c>
      <c r="FI35" s="15">
        <v>-84.337997926528175</v>
      </c>
      <c r="FJ35" s="15">
        <v>-62.421423275937741</v>
      </c>
      <c r="FK35" s="15">
        <v>91.7264825801673</v>
      </c>
      <c r="FL35" s="15">
        <v>74.183099675024962</v>
      </c>
      <c r="FM35" s="15">
        <f t="shared" si="11"/>
        <v>-312.32212247284207</v>
      </c>
      <c r="FO35" s="15">
        <v>-98.226590960552926</v>
      </c>
      <c r="FP35" s="15">
        <v>83.80998688687653</v>
      </c>
      <c r="FQ35" s="15">
        <v>172.95801276026123</v>
      </c>
      <c r="FR35" s="15">
        <v>-179.56269890094865</v>
      </c>
      <c r="FS35" s="15">
        <v>32.196112217311864</v>
      </c>
      <c r="FT35" s="15">
        <v>14.450543614070256</v>
      </c>
      <c r="FU35" s="15">
        <v>-103.07162426401915</v>
      </c>
      <c r="FV35" s="15">
        <v>108.23591407865104</v>
      </c>
      <c r="FW35" s="15">
        <v>132.71553817295688</v>
      </c>
      <c r="FX35" s="15">
        <v>-19.024512662325648</v>
      </c>
      <c r="FY35" s="15">
        <v>144.3261899338338</v>
      </c>
      <c r="FZ35" s="15">
        <v>-57.32733145564589</v>
      </c>
      <c r="GA35" s="15">
        <f>+SUM(FO35:FZ35)</f>
        <v>231.47953942046934</v>
      </c>
      <c r="GC35" s="15">
        <v>-28.955043622467144</v>
      </c>
      <c r="GD35" s="15">
        <f>+SUM(GC35:GC35)</f>
        <v>-28.955043622467144</v>
      </c>
    </row>
    <row r="36" spans="2:186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-200</v>
      </c>
      <c r="EJ36" s="15">
        <v>0</v>
      </c>
      <c r="EK36" s="15">
        <f t="shared" si="9"/>
        <v>-150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v>0</v>
      </c>
      <c r="FG36" s="15">
        <v>-150</v>
      </c>
      <c r="FH36" s="15">
        <v>150</v>
      </c>
      <c r="FI36" s="15">
        <v>0</v>
      </c>
      <c r="FJ36" s="15">
        <v>50</v>
      </c>
      <c r="FK36" s="15">
        <v>60</v>
      </c>
      <c r="FL36" s="15">
        <v>-60</v>
      </c>
      <c r="FM36" s="15">
        <f t="shared" si="11"/>
        <v>-72</v>
      </c>
      <c r="FO36" s="15">
        <v>202</v>
      </c>
      <c r="FP36" s="15">
        <v>0</v>
      </c>
      <c r="FQ36" s="15">
        <v>-175.68170936999999</v>
      </c>
      <c r="FR36" s="15">
        <v>0</v>
      </c>
      <c r="FS36" s="15">
        <v>-20</v>
      </c>
      <c r="FT36" s="15">
        <v>-120</v>
      </c>
      <c r="FU36" s="15">
        <v>60</v>
      </c>
      <c r="FV36" s="15">
        <v>212.76100199999999</v>
      </c>
      <c r="FW36" s="15">
        <v>-180</v>
      </c>
      <c r="FX36" s="15">
        <v>-20</v>
      </c>
      <c r="FY36" s="15">
        <v>0</v>
      </c>
      <c r="FZ36" s="15">
        <v>852.6</v>
      </c>
      <c r="GA36" s="15">
        <f>+SUM(FO36:FZ36)</f>
        <v>811.67929262999996</v>
      </c>
      <c r="GC36" s="15">
        <v>80</v>
      </c>
      <c r="GD36" s="15">
        <f>+SUM(GC36:GC36)</f>
        <v>80</v>
      </c>
    </row>
    <row r="37" spans="2:186" x14ac:dyDescent="0.25">
      <c r="B37" s="692" t="s">
        <v>685</v>
      </c>
      <c r="C37" s="15">
        <f>+SUM(C38:C40)</f>
        <v>-1.2708909480352304E-9</v>
      </c>
      <c r="D37" s="15">
        <f t="shared" ref="D37:N37" si="215">+SUM(D38:D40)</f>
        <v>8.4600060290540569E-10</v>
      </c>
      <c r="E37" s="15">
        <f t="shared" si="215"/>
        <v>74.280422090000002</v>
      </c>
      <c r="F37" s="15">
        <f t="shared" si="215"/>
        <v>20.113137800000001</v>
      </c>
      <c r="G37" s="15">
        <f t="shared" si="215"/>
        <v>0</v>
      </c>
      <c r="H37" s="15">
        <f t="shared" si="215"/>
        <v>0</v>
      </c>
      <c r="I37" s="15">
        <f t="shared" si="215"/>
        <v>-50.000000004437744</v>
      </c>
      <c r="J37" s="15">
        <f t="shared" si="215"/>
        <v>25.075555561107475</v>
      </c>
      <c r="K37" s="15">
        <f t="shared" si="215"/>
        <v>0</v>
      </c>
      <c r="L37" s="15">
        <f t="shared" si="215"/>
        <v>25.08223611</v>
      </c>
      <c r="M37" s="15">
        <f t="shared" si="215"/>
        <v>-74.999999998894197</v>
      </c>
      <c r="N37" s="15">
        <f t="shared" si="215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16">+SUM(R38:R40)</f>
        <v>8.3600003328641037E-2</v>
      </c>
      <c r="S37" s="15">
        <f t="shared" si="216"/>
        <v>7.7458329999991804E-2</v>
      </c>
      <c r="T37" s="15">
        <f t="shared" si="216"/>
        <v>-7.2814287932487787E-10</v>
      </c>
      <c r="U37" s="15">
        <f t="shared" si="216"/>
        <v>0.16379225332864422</v>
      </c>
      <c r="V37" s="15">
        <f t="shared" si="216"/>
        <v>7.7458328890514849E-2</v>
      </c>
      <c r="W37" s="15">
        <f t="shared" si="216"/>
        <v>49.080513886765999</v>
      </c>
      <c r="X37" s="15">
        <f t="shared" si="216"/>
        <v>-4.9999999955620522</v>
      </c>
      <c r="Y37" s="15">
        <f t="shared" si="216"/>
        <v>-1.9926805566713544</v>
      </c>
      <c r="Z37" s="15">
        <f t="shared" si="216"/>
        <v>7.0098583300000001</v>
      </c>
      <c r="AA37" s="15">
        <f t="shared" si="216"/>
        <v>-14.999999996671539</v>
      </c>
      <c r="AB37" s="15">
        <f t="shared" si="216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17">+SUM(AF38:AF40)</f>
        <v>10.021125</v>
      </c>
      <c r="AG37" s="15">
        <f t="shared" si="217"/>
        <v>10.01885</v>
      </c>
      <c r="AH37" s="15">
        <f t="shared" si="217"/>
        <v>-9.9999999966713542</v>
      </c>
      <c r="AI37" s="15">
        <f t="shared" si="217"/>
        <v>-7.9859166699999999</v>
      </c>
      <c r="AJ37" s="15">
        <f t="shared" si="217"/>
        <v>-4.972639997780508</v>
      </c>
      <c r="AK37" s="15">
        <f t="shared" si="217"/>
        <v>10.021883328477784</v>
      </c>
      <c r="AL37" s="15">
        <f t="shared" si="217"/>
        <v>10.04903889</v>
      </c>
      <c r="AM37" s="15">
        <f t="shared" si="217"/>
        <v>-9.9957750000000001</v>
      </c>
      <c r="AN37" s="15">
        <f t="shared" si="217"/>
        <v>3.7499966715395239E-3</v>
      </c>
      <c r="AO37" s="15">
        <f t="shared" si="217"/>
        <v>-2.0716083299793997</v>
      </c>
      <c r="AP37" s="15">
        <f t="shared" si="217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18">+SUM(AT38:AT40)</f>
        <v>5.0070416699999996</v>
      </c>
      <c r="AU37" s="15">
        <f t="shared" si="218"/>
        <v>0</v>
      </c>
      <c r="AV37" s="15">
        <f t="shared" si="218"/>
        <v>5.1389866699999995</v>
      </c>
      <c r="AW37" s="15">
        <f t="shared" si="218"/>
        <v>0</v>
      </c>
      <c r="AX37" s="15">
        <f t="shared" si="218"/>
        <v>0</v>
      </c>
      <c r="AY37" s="15">
        <f t="shared" si="218"/>
        <v>-1.5686829613059672E-10</v>
      </c>
      <c r="AZ37" s="15">
        <f t="shared" si="218"/>
        <v>0</v>
      </c>
      <c r="BA37" s="15">
        <f t="shared" si="218"/>
        <v>0</v>
      </c>
      <c r="BB37" s="15">
        <f t="shared" si="218"/>
        <v>0</v>
      </c>
      <c r="BC37" s="15">
        <f t="shared" si="218"/>
        <v>0</v>
      </c>
      <c r="BD37" s="15">
        <f t="shared" si="218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19">+SUM(BH38:BH40)</f>
        <v>0</v>
      </c>
      <c r="BI37" s="15">
        <f t="shared" si="219"/>
        <v>0</v>
      </c>
      <c r="BJ37" s="15">
        <f t="shared" si="219"/>
        <v>0</v>
      </c>
      <c r="BK37" s="15">
        <f t="shared" si="219"/>
        <v>0</v>
      </c>
      <c r="BL37" s="15">
        <f t="shared" si="219"/>
        <v>0</v>
      </c>
      <c r="BM37" s="15">
        <f t="shared" si="219"/>
        <v>0</v>
      </c>
      <c r="BN37" s="15">
        <f t="shared" si="219"/>
        <v>0</v>
      </c>
      <c r="BO37" s="15">
        <f t="shared" si="219"/>
        <v>0</v>
      </c>
      <c r="BP37" s="15">
        <f t="shared" si="219"/>
        <v>0</v>
      </c>
      <c r="BQ37" s="15">
        <f t="shared" si="219"/>
        <v>0</v>
      </c>
      <c r="BR37" s="15">
        <f t="shared" si="219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20">+SUM(BV38:BV40)</f>
        <v>0</v>
      </c>
      <c r="BW37" s="15">
        <f t="shared" si="220"/>
        <v>0</v>
      </c>
      <c r="BX37" s="15">
        <f t="shared" si="220"/>
        <v>0</v>
      </c>
      <c r="BY37" s="15">
        <f t="shared" si="220"/>
        <v>0</v>
      </c>
      <c r="BZ37" s="15">
        <f t="shared" si="220"/>
        <v>0</v>
      </c>
      <c r="CA37" s="15">
        <f t="shared" si="220"/>
        <v>0</v>
      </c>
      <c r="CB37" s="15">
        <f t="shared" si="220"/>
        <v>0</v>
      </c>
      <c r="CC37" s="15">
        <f t="shared" si="220"/>
        <v>0</v>
      </c>
      <c r="CD37" s="15">
        <f t="shared" si="220"/>
        <v>0</v>
      </c>
      <c r="CE37" s="15">
        <f t="shared" si="220"/>
        <v>0</v>
      </c>
      <c r="CF37" s="15">
        <f t="shared" si="220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21">+SUM(CJ38:CJ40)</f>
        <v>0</v>
      </c>
      <c r="CK37" s="15">
        <f t="shared" si="221"/>
        <v>0</v>
      </c>
      <c r="CL37" s="15">
        <f t="shared" si="221"/>
        <v>0</v>
      </c>
      <c r="CM37" s="15">
        <f t="shared" si="221"/>
        <v>0</v>
      </c>
      <c r="CN37" s="15">
        <f t="shared" si="221"/>
        <v>0</v>
      </c>
      <c r="CO37" s="15">
        <f t="shared" si="221"/>
        <v>0</v>
      </c>
      <c r="CP37" s="15">
        <f t="shared" si="221"/>
        <v>0</v>
      </c>
      <c r="CQ37" s="15">
        <f t="shared" si="221"/>
        <v>0</v>
      </c>
      <c r="CR37" s="15">
        <f t="shared" si="221"/>
        <v>0</v>
      </c>
      <c r="CS37" s="15">
        <f t="shared" si="221"/>
        <v>0</v>
      </c>
      <c r="CT37" s="15">
        <f t="shared" si="221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22">+SUM(CX38:CX40)</f>
        <v>0</v>
      </c>
      <c r="CY37" s="15">
        <f t="shared" si="222"/>
        <v>0</v>
      </c>
      <c r="CZ37" s="15">
        <f t="shared" si="222"/>
        <v>0</v>
      </c>
      <c r="DA37" s="15">
        <f t="shared" si="222"/>
        <v>0</v>
      </c>
      <c r="DB37" s="15">
        <f t="shared" si="222"/>
        <v>0</v>
      </c>
      <c r="DC37" s="15">
        <f t="shared" si="222"/>
        <v>0</v>
      </c>
      <c r="DD37" s="15">
        <f t="shared" si="222"/>
        <v>0</v>
      </c>
      <c r="DE37" s="15">
        <f t="shared" si="222"/>
        <v>0</v>
      </c>
      <c r="DF37" s="15">
        <f t="shared" si="222"/>
        <v>0</v>
      </c>
      <c r="DG37" s="15">
        <f t="shared" si="222"/>
        <v>0</v>
      </c>
      <c r="DH37" s="15">
        <f t="shared" si="222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23">+SUM(DL38:DL40)</f>
        <v>0</v>
      </c>
      <c r="DM37" s="15">
        <f t="shared" si="223"/>
        <v>0</v>
      </c>
      <c r="DN37" s="15">
        <f t="shared" si="223"/>
        <v>0</v>
      </c>
      <c r="DO37" s="15">
        <f t="shared" si="223"/>
        <v>0</v>
      </c>
      <c r="DP37" s="15">
        <f t="shared" si="223"/>
        <v>0</v>
      </c>
      <c r="DQ37" s="15">
        <f t="shared" si="223"/>
        <v>0</v>
      </c>
      <c r="DR37" s="15">
        <f t="shared" si="223"/>
        <v>0</v>
      </c>
      <c r="DS37" s="15">
        <f t="shared" si="223"/>
        <v>0</v>
      </c>
      <c r="DT37" s="15">
        <f t="shared" si="223"/>
        <v>0</v>
      </c>
      <c r="DU37" s="15">
        <f t="shared" si="223"/>
        <v>0</v>
      </c>
      <c r="DV37" s="15">
        <f t="shared" si="223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24">+SUM(DZ38:DZ40)</f>
        <v>0</v>
      </c>
      <c r="EA37" s="15">
        <f t="shared" si="224"/>
        <v>0</v>
      </c>
      <c r="EB37" s="15">
        <f t="shared" si="224"/>
        <v>0</v>
      </c>
      <c r="EC37" s="15">
        <f t="shared" si="224"/>
        <v>0</v>
      </c>
      <c r="ED37" s="15">
        <f t="shared" si="224"/>
        <v>0</v>
      </c>
      <c r="EE37" s="15">
        <f t="shared" si="224"/>
        <v>0</v>
      </c>
      <c r="EF37" s="15">
        <f t="shared" si="224"/>
        <v>0</v>
      </c>
      <c r="EG37" s="15">
        <f t="shared" si="224"/>
        <v>0</v>
      </c>
      <c r="EH37" s="15">
        <f t="shared" si="224"/>
        <v>0</v>
      </c>
      <c r="EI37" s="15">
        <f t="shared" si="224"/>
        <v>0</v>
      </c>
      <c r="EJ37" s="15">
        <f t="shared" si="224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25">+SUM(EN38:EN40)</f>
        <v>0</v>
      </c>
      <c r="EO37" s="15">
        <f t="shared" si="225"/>
        <v>0</v>
      </c>
      <c r="EP37" s="15">
        <f t="shared" si="225"/>
        <v>0</v>
      </c>
      <c r="EQ37" s="15">
        <f t="shared" si="225"/>
        <v>0</v>
      </c>
      <c r="ER37" s="15">
        <f t="shared" si="225"/>
        <v>0</v>
      </c>
      <c r="ES37" s="15">
        <f t="shared" si="225"/>
        <v>0</v>
      </c>
      <c r="ET37" s="15">
        <f t="shared" si="225"/>
        <v>0</v>
      </c>
      <c r="EU37" s="15">
        <f t="shared" si="225"/>
        <v>0</v>
      </c>
      <c r="EV37" s="15">
        <f t="shared" si="225"/>
        <v>0</v>
      </c>
      <c r="EW37" s="15">
        <f t="shared" si="225"/>
        <v>0</v>
      </c>
      <c r="EX37" s="15">
        <f t="shared" si="225"/>
        <v>0</v>
      </c>
      <c r="EY37" s="15">
        <f t="shared" si="10"/>
        <v>0</v>
      </c>
      <c r="EZ37" s="16"/>
      <c r="FA37" s="15">
        <f t="shared" ref="FA37" si="226">+SUM(FA38:FA40)</f>
        <v>0</v>
      </c>
      <c r="FB37" s="15">
        <f t="shared" ref="FB37:FL37" si="227">+SUM(FB38:FB40)</f>
        <v>0</v>
      </c>
      <c r="FC37" s="15">
        <f t="shared" si="227"/>
        <v>0</v>
      </c>
      <c r="FD37" s="15">
        <f t="shared" si="227"/>
        <v>0</v>
      </c>
      <c r="FE37" s="15">
        <f t="shared" si="227"/>
        <v>0</v>
      </c>
      <c r="FF37" s="15">
        <f t="shared" si="227"/>
        <v>0</v>
      </c>
      <c r="FG37" s="15">
        <f t="shared" si="227"/>
        <v>0</v>
      </c>
      <c r="FH37" s="15">
        <f t="shared" si="227"/>
        <v>0</v>
      </c>
      <c r="FI37" s="15">
        <f t="shared" si="227"/>
        <v>0</v>
      </c>
      <c r="FJ37" s="15">
        <f t="shared" si="227"/>
        <v>0</v>
      </c>
      <c r="FK37" s="15">
        <f t="shared" si="227"/>
        <v>0</v>
      </c>
      <c r="FL37" s="15">
        <f t="shared" si="227"/>
        <v>0</v>
      </c>
      <c r="FM37" s="15">
        <f t="shared" si="11"/>
        <v>0</v>
      </c>
      <c r="FO37" s="15">
        <f>+SUM(FO38:FO40)</f>
        <v>0</v>
      </c>
      <c r="FP37" s="15">
        <f t="shared" ref="FP37:FZ37" si="228">+SUM(FP38:FP40)</f>
        <v>0</v>
      </c>
      <c r="FQ37" s="15">
        <f t="shared" si="228"/>
        <v>0</v>
      </c>
      <c r="FR37" s="15">
        <f t="shared" si="228"/>
        <v>0</v>
      </c>
      <c r="FS37" s="15">
        <f t="shared" si="228"/>
        <v>0</v>
      </c>
      <c r="FT37" s="15">
        <f t="shared" si="228"/>
        <v>0</v>
      </c>
      <c r="FU37" s="15">
        <f t="shared" si="228"/>
        <v>0</v>
      </c>
      <c r="FV37" s="15">
        <f t="shared" si="228"/>
        <v>0</v>
      </c>
      <c r="FW37" s="15">
        <f t="shared" si="228"/>
        <v>0</v>
      </c>
      <c r="FX37" s="15">
        <f t="shared" si="228"/>
        <v>0</v>
      </c>
      <c r="FY37" s="15">
        <f t="shared" si="228"/>
        <v>0</v>
      </c>
      <c r="FZ37" s="15">
        <f t="shared" si="228"/>
        <v>0</v>
      </c>
      <c r="GA37" s="15">
        <f>+SUM(FO37:FZ37)</f>
        <v>0</v>
      </c>
      <c r="GC37" s="15">
        <f t="shared" ref="GC37" si="229">+SUM(GC38:GC40)</f>
        <v>0</v>
      </c>
      <c r="GD37" s="15">
        <f>+SUM(GC37:GC37)</f>
        <v>0</v>
      </c>
    </row>
    <row r="38" spans="2:186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f t="shared" si="11"/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>
        <f>+SUM(FO38:FZ38)</f>
        <v>0</v>
      </c>
      <c r="GC38" s="15">
        <v>0</v>
      </c>
      <c r="GD38" s="15">
        <f>+SUM(GC38:GC38)</f>
        <v>0</v>
      </c>
    </row>
    <row r="39" spans="2:186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f t="shared" si="11"/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v>0</v>
      </c>
      <c r="FV39" s="15">
        <v>0</v>
      </c>
      <c r="FW39" s="15">
        <v>0</v>
      </c>
      <c r="FX39" s="15">
        <v>0</v>
      </c>
      <c r="FY39" s="15">
        <v>0</v>
      </c>
      <c r="FZ39" s="15">
        <v>0</v>
      </c>
      <c r="GA39" s="15">
        <f>+SUM(FO39:FZ39)</f>
        <v>0</v>
      </c>
      <c r="GC39" s="15">
        <v>0</v>
      </c>
      <c r="GD39" s="15">
        <f>+SUM(GC39:GC39)</f>
        <v>0</v>
      </c>
    </row>
    <row r="40" spans="2:186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f t="shared" si="11"/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v>0</v>
      </c>
      <c r="FV40" s="15">
        <v>0</v>
      </c>
      <c r="FW40" s="15">
        <v>0</v>
      </c>
      <c r="FX40" s="15">
        <v>0</v>
      </c>
      <c r="FY40" s="15">
        <v>0</v>
      </c>
      <c r="FZ40" s="15">
        <v>0</v>
      </c>
      <c r="GA40" s="15">
        <f>+SUM(FO40:FZ40)</f>
        <v>0</v>
      </c>
      <c r="GC40" s="15">
        <v>0</v>
      </c>
      <c r="GD40" s="15">
        <f>+SUM(GC40:GC40)</f>
        <v>0</v>
      </c>
    </row>
    <row r="41" spans="2:186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v>0.23296999999999812</v>
      </c>
      <c r="FG41" s="15">
        <v>-0.49552199999999758</v>
      </c>
      <c r="FH41" s="15">
        <v>0.46746099999999657</v>
      </c>
      <c r="FI41" s="15">
        <v>-0.33884799999999871</v>
      </c>
      <c r="FJ41" s="15">
        <v>-0.6977499999999992</v>
      </c>
      <c r="FK41" s="15">
        <v>-0.55465699999999885</v>
      </c>
      <c r="FL41" s="15">
        <v>0.85464199999999835</v>
      </c>
      <c r="FM41" s="15">
        <f t="shared" si="11"/>
        <v>0.60407199999999861</v>
      </c>
      <c r="FO41" s="15">
        <v>-0.2593740000000011</v>
      </c>
      <c r="FP41" s="15">
        <v>0.37382300000000157</v>
      </c>
      <c r="FQ41" s="15">
        <v>0.1866810000000001</v>
      </c>
      <c r="FR41" s="15">
        <v>0.88557699999999784</v>
      </c>
      <c r="FS41" s="15">
        <v>-0.48487699999999734</v>
      </c>
      <c r="FT41" s="15">
        <v>1.2935230000000004</v>
      </c>
      <c r="FU41" s="15">
        <v>0.33330799999999883</v>
      </c>
      <c r="FV41" s="15">
        <v>2.7199999999893976E-4</v>
      </c>
      <c r="FW41" s="15">
        <v>-2.5001469999999983</v>
      </c>
      <c r="FX41" s="15">
        <v>0.14180499999999796</v>
      </c>
      <c r="FY41" s="15">
        <v>2.1409739999999999</v>
      </c>
      <c r="FZ41" s="15">
        <v>0.1097670000000015</v>
      </c>
      <c r="GA41" s="15">
        <f>+SUM(FO41:FZ41)</f>
        <v>2.2213320000000003</v>
      </c>
      <c r="GC41" s="15">
        <v>-0.36365999999999943</v>
      </c>
      <c r="GD41" s="15">
        <f>+SUM(GC41:GC41)</f>
        <v>-0.36365999999999943</v>
      </c>
    </row>
    <row r="42" spans="2:186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/>
      <c r="GA42" s="522">
        <f>+SUM(FO42:FZ42)</f>
        <v>0</v>
      </c>
      <c r="GC42" s="522"/>
      <c r="GD42" s="522">
        <f>+SUM(GC42:GC42)</f>
        <v>0</v>
      </c>
    </row>
    <row r="43" spans="2:186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v>18.637373690000118</v>
      </c>
      <c r="FG43" s="24">
        <v>246.05115719999992</v>
      </c>
      <c r="FH43" s="24">
        <v>-220.43687212999998</v>
      </c>
      <c r="FI43" s="24">
        <v>113.35382559000004</v>
      </c>
      <c r="FJ43" s="24">
        <v>99.131566149999912</v>
      </c>
      <c r="FK43" s="24">
        <v>-7.9522544000000153</v>
      </c>
      <c r="FL43" s="24">
        <v>-58.257673619999878</v>
      </c>
      <c r="FM43" s="24">
        <f t="shared" si="11"/>
        <v>-306.65358522999986</v>
      </c>
      <c r="FO43" s="24">
        <v>63.905613019999919</v>
      </c>
      <c r="FP43" s="24">
        <v>-128.26063125999804</v>
      </c>
      <c r="FQ43" s="24">
        <v>-188.14367626000194</v>
      </c>
      <c r="FR43" s="24">
        <v>126.13186652999991</v>
      </c>
      <c r="FS43" s="24">
        <v>-100.31617524000001</v>
      </c>
      <c r="FT43" s="24">
        <v>19.000226220000172</v>
      </c>
      <c r="FU43" s="24">
        <v>98.317944159999911</v>
      </c>
      <c r="FV43" s="24">
        <v>-74.921064419999993</v>
      </c>
      <c r="FW43" s="24">
        <v>66.665034450000007</v>
      </c>
      <c r="FX43" s="24">
        <v>67.56493348999993</v>
      </c>
      <c r="FY43" s="24">
        <v>-12.643712389999905</v>
      </c>
      <c r="FZ43" s="24">
        <v>137.80646192999984</v>
      </c>
      <c r="GA43" s="24">
        <f>+SUM(FO43:FZ43)</f>
        <v>75.106820229999812</v>
      </c>
      <c r="GC43" s="24">
        <v>-58.122196949999875</v>
      </c>
      <c r="GD43" s="24">
        <f>+SUM(GC43:GC43)</f>
        <v>-58.122196949999875</v>
      </c>
    </row>
    <row r="44" spans="2:186" x14ac:dyDescent="0.25">
      <c r="B44" s="114" t="s">
        <v>730</v>
      </c>
    </row>
    <row r="45" spans="2:186" x14ac:dyDescent="0.25">
      <c r="B45" s="114" t="s">
        <v>744</v>
      </c>
    </row>
  </sheetData>
  <mergeCells count="14">
    <mergeCell ref="FO5:GA5"/>
    <mergeCell ref="GC5:GD5"/>
    <mergeCell ref="FA5:FM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7 DI35:DJ35 CU35:CV35 CG35:CH35 DW34:DX36 Y37:EX37 AQ35:AR35 BE35:BF35 BS35:BT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IS42"/>
  <sheetViews>
    <sheetView zoomScaleNormal="100" workbookViewId="0">
      <pane xSplit="2" ySplit="6" topLeftCell="GB13" activePane="bottomRight" state="frozen"/>
      <selection activeCell="D4" sqref="D4:M4"/>
      <selection pane="topRight" activeCell="D4" sqref="D4:M4"/>
      <selection pane="bottomLeft" activeCell="D4" sqref="D4:M4"/>
      <selection pane="bottomRight" activeCell="GB37" sqref="GB37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6" width="10.140625" style="9" customWidth="1"/>
    <col min="187" max="16384" width="11.42578125" style="9"/>
  </cols>
  <sheetData>
    <row r="2" spans="2:186" ht="53.25" customHeight="1" x14ac:dyDescent="0.25">
      <c r="B2" s="686"/>
    </row>
    <row r="3" spans="2:186" ht="15.75" x14ac:dyDescent="0.25">
      <c r="B3" s="686" t="s">
        <v>687</v>
      </c>
    </row>
    <row r="4" spans="2:18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</row>
    <row r="5" spans="2:186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5"/>
    </row>
    <row r="6" spans="2:18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24</v>
      </c>
    </row>
    <row r="7" spans="2:186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-207.3654492849999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-203.56548250000128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-117.60657514161488</v>
      </c>
      <c r="FB7" s="542">
        <v>-41.33591674035199</v>
      </c>
      <c r="FC7" s="542">
        <v>68.410413991230996</v>
      </c>
      <c r="FD7" s="542">
        <v>-14.730262630717618</v>
      </c>
      <c r="FE7" s="542">
        <v>-116.10714053934248</v>
      </c>
      <c r="FF7" s="542">
        <v>-94.624745205562192</v>
      </c>
      <c r="FG7" s="542">
        <v>-31.710387590820744</v>
      </c>
      <c r="FH7" s="542">
        <v>0.68264668097577896</v>
      </c>
      <c r="FI7" s="542">
        <v>55.571484621591139</v>
      </c>
      <c r="FJ7" s="542">
        <v>25.054116210117513</v>
      </c>
      <c r="FK7" s="542">
        <v>45.352163995958165</v>
      </c>
      <c r="FL7" s="542">
        <v>282.07756114347205</v>
      </c>
      <c r="FM7" s="542">
        <f t="shared" ref="FM7:FM40" si="11">+SUM(FA7:FL7)</f>
        <v>61.033358794935737</v>
      </c>
      <c r="FO7" s="542">
        <v>-537.49468176515461</v>
      </c>
      <c r="FP7" s="542">
        <v>-109.86563166626036</v>
      </c>
      <c r="FQ7" s="542">
        <v>-90.3047626819843</v>
      </c>
      <c r="FR7" s="542">
        <v>-58.219549258111556</v>
      </c>
      <c r="FS7" s="542">
        <v>-80.268500068124922</v>
      </c>
      <c r="FT7" s="542">
        <v>-146.33157481485495</v>
      </c>
      <c r="FU7" s="542">
        <v>-5.9646808313046336</v>
      </c>
      <c r="FV7" s="542">
        <v>-4.9430685531078211</v>
      </c>
      <c r="FW7" s="542">
        <v>-81.696907145922637</v>
      </c>
      <c r="FX7" s="542">
        <v>-9.5837230055173563</v>
      </c>
      <c r="FY7" s="542">
        <v>23.340912521069242</v>
      </c>
      <c r="FZ7" s="542">
        <v>236.59810379010753</v>
      </c>
      <c r="GA7" s="542">
        <f>+SUM(FO7:FZ7)</f>
        <v>-864.73406347916637</v>
      </c>
      <c r="GC7" s="542">
        <v>-646.51519852940714</v>
      </c>
      <c r="GD7" s="542">
        <f>+SUM(GC7:GC7)</f>
        <v>-646.51519852940714</v>
      </c>
    </row>
    <row r="8" spans="2:186" ht="15.75" x14ac:dyDescent="0.25">
      <c r="B8" s="688" t="s">
        <v>94</v>
      </c>
      <c r="C8" s="521">
        <f>+C9+C10</f>
        <v>21.999156740799997</v>
      </c>
      <c r="D8" s="521">
        <f t="shared" ref="D8:N8" si="12">+D9+D10</f>
        <v>18.164609089199999</v>
      </c>
      <c r="E8" s="521">
        <f t="shared" si="12"/>
        <v>22.303681489999999</v>
      </c>
      <c r="F8" s="521">
        <f t="shared" si="12"/>
        <v>21.781239880000001</v>
      </c>
      <c r="G8" s="521">
        <f t="shared" si="12"/>
        <v>18.925944950000002</v>
      </c>
      <c r="H8" s="521">
        <f t="shared" si="12"/>
        <v>19.075552460000001</v>
      </c>
      <c r="I8" s="521">
        <f t="shared" si="12"/>
        <v>20.388149709999997</v>
      </c>
      <c r="J8" s="521">
        <f t="shared" si="12"/>
        <v>18.056256609999998</v>
      </c>
      <c r="K8" s="521">
        <f t="shared" si="12"/>
        <v>20.716480390000001</v>
      </c>
      <c r="L8" s="521">
        <f t="shared" si="12"/>
        <v>17.803280821799998</v>
      </c>
      <c r="M8" s="521">
        <f t="shared" si="12"/>
        <v>17.122583232499998</v>
      </c>
      <c r="N8" s="521">
        <f t="shared" si="12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3">+R9+R10</f>
        <v>18.80670396</v>
      </c>
      <c r="S8" s="521">
        <f t="shared" si="13"/>
        <v>18.644618960000003</v>
      </c>
      <c r="T8" s="521">
        <f t="shared" si="13"/>
        <v>17.5982060762</v>
      </c>
      <c r="U8" s="521">
        <f t="shared" si="13"/>
        <v>17.188513090000001</v>
      </c>
      <c r="V8" s="521">
        <f t="shared" si="13"/>
        <v>17.763122550000002</v>
      </c>
      <c r="W8" s="521">
        <f t="shared" si="13"/>
        <v>22.453688799999998</v>
      </c>
      <c r="X8" s="521">
        <f t="shared" si="13"/>
        <v>19.097324799999999</v>
      </c>
      <c r="Y8" s="521">
        <f t="shared" si="13"/>
        <v>23.532599399999999</v>
      </c>
      <c r="Z8" s="521">
        <f t="shared" si="13"/>
        <v>17.86142718</v>
      </c>
      <c r="AA8" s="521">
        <f t="shared" si="13"/>
        <v>17.053970360000001</v>
      </c>
      <c r="AB8" s="521">
        <f t="shared" si="13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4">+AF9+AF10</f>
        <v>19.04784497</v>
      </c>
      <c r="AG8" s="521">
        <f t="shared" si="14"/>
        <v>25.782418060000001</v>
      </c>
      <c r="AH8" s="521">
        <f t="shared" si="14"/>
        <v>19.013277890000001</v>
      </c>
      <c r="AI8" s="521">
        <f t="shared" si="14"/>
        <v>18.827584439999999</v>
      </c>
      <c r="AJ8" s="521">
        <f t="shared" si="14"/>
        <v>19.27113756</v>
      </c>
      <c r="AK8" s="521">
        <f t="shared" si="14"/>
        <v>21.422518620000002</v>
      </c>
      <c r="AL8" s="521">
        <f t="shared" si="14"/>
        <v>17.175222789999999</v>
      </c>
      <c r="AM8" s="521">
        <f t="shared" si="14"/>
        <v>22.972213709999998</v>
      </c>
      <c r="AN8" s="521">
        <f t="shared" si="14"/>
        <v>17.145674279999998</v>
      </c>
      <c r="AO8" s="521">
        <f t="shared" si="14"/>
        <v>15.61582703</v>
      </c>
      <c r="AP8" s="521">
        <f t="shared" si="14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5">+AT9+AT10</f>
        <v>20.365385549999999</v>
      </c>
      <c r="AU8" s="521">
        <f t="shared" si="15"/>
        <v>23.26808909</v>
      </c>
      <c r="AV8" s="521">
        <f t="shared" si="15"/>
        <v>14.970810179999999</v>
      </c>
      <c r="AW8" s="521">
        <f t="shared" si="15"/>
        <v>16.003581009999998</v>
      </c>
      <c r="AX8" s="521">
        <f t="shared" si="15"/>
        <v>18.134681759999999</v>
      </c>
      <c r="AY8" s="521">
        <f t="shared" si="15"/>
        <v>22.680697240000001</v>
      </c>
      <c r="AZ8" s="521">
        <f t="shared" si="15"/>
        <v>21.806507320000001</v>
      </c>
      <c r="BA8" s="521">
        <f t="shared" si="15"/>
        <v>17.65523013</v>
      </c>
      <c r="BB8" s="521">
        <f t="shared" si="15"/>
        <v>18.082537739999999</v>
      </c>
      <c r="BC8" s="521">
        <f t="shared" si="15"/>
        <v>14.040263409999998</v>
      </c>
      <c r="BD8" s="521">
        <f t="shared" si="15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6">+BH9+BH10</f>
        <v>15.13390326</v>
      </c>
      <c r="BI8" s="521">
        <f t="shared" si="16"/>
        <v>24.134819889999999</v>
      </c>
      <c r="BJ8" s="521">
        <f t="shared" si="16"/>
        <v>15.61721764</v>
      </c>
      <c r="BK8" s="521">
        <f t="shared" si="16"/>
        <v>17.099820319999999</v>
      </c>
      <c r="BL8" s="521">
        <f t="shared" si="16"/>
        <v>17.256358150000001</v>
      </c>
      <c r="BM8" s="521">
        <f t="shared" si="16"/>
        <v>22.72994164</v>
      </c>
      <c r="BN8" s="521">
        <f t="shared" si="16"/>
        <v>19.72537878</v>
      </c>
      <c r="BO8" s="521">
        <f t="shared" si="16"/>
        <v>18.72625562</v>
      </c>
      <c r="BP8" s="521">
        <f t="shared" si="16"/>
        <v>15.922639140000001</v>
      </c>
      <c r="BQ8" s="521">
        <f t="shared" si="16"/>
        <v>16.124363070000001</v>
      </c>
      <c r="BR8" s="521">
        <f t="shared" si="16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7">+BV9+BV10</f>
        <v>18.700078039999998</v>
      </c>
      <c r="BW8" s="521">
        <f t="shared" si="17"/>
        <v>18.449267740000003</v>
      </c>
      <c r="BX8" s="521">
        <f t="shared" si="17"/>
        <v>15.260039330000001</v>
      </c>
      <c r="BY8" s="521">
        <f t="shared" si="17"/>
        <v>21.682250633000002</v>
      </c>
      <c r="BZ8" s="521">
        <f t="shared" si="17"/>
        <v>19.707419175999998</v>
      </c>
      <c r="CA8" s="521">
        <f t="shared" si="17"/>
        <v>25.529991682999999</v>
      </c>
      <c r="CB8" s="521">
        <f t="shared" si="17"/>
        <v>22.140845740000003</v>
      </c>
      <c r="CC8" s="521">
        <f t="shared" si="17"/>
        <v>19.775812900000002</v>
      </c>
      <c r="CD8" s="521">
        <f t="shared" si="17"/>
        <v>19.320233329999994</v>
      </c>
      <c r="CE8" s="521">
        <f t="shared" si="17"/>
        <v>21.368274130000003</v>
      </c>
      <c r="CF8" s="521">
        <f t="shared" si="17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8">+CJ9+CJ10</f>
        <v>23.03238159</v>
      </c>
      <c r="CK8" s="521">
        <f t="shared" si="18"/>
        <v>21.230668279999996</v>
      </c>
      <c r="CL8" s="521">
        <f t="shared" si="18"/>
        <v>23.412618850000001</v>
      </c>
      <c r="CM8" s="521">
        <f t="shared" si="18"/>
        <v>21.899697970000002</v>
      </c>
      <c r="CN8" s="521">
        <f t="shared" si="18"/>
        <v>20.496786</v>
      </c>
      <c r="CO8" s="521">
        <f t="shared" si="18"/>
        <v>25.603286943000001</v>
      </c>
      <c r="CP8" s="521">
        <f t="shared" si="18"/>
        <v>23.561168589999998</v>
      </c>
      <c r="CQ8" s="521">
        <f t="shared" si="18"/>
        <v>22.032185480000003</v>
      </c>
      <c r="CR8" s="521">
        <f t="shared" si="18"/>
        <v>21.386147580000003</v>
      </c>
      <c r="CS8" s="521">
        <f t="shared" si="18"/>
        <v>21.483809549999997</v>
      </c>
      <c r="CT8" s="521">
        <f t="shared" si="18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9">+CX9+CX10</f>
        <v>23.175542869999997</v>
      </c>
      <c r="CY8" s="521">
        <f t="shared" si="19"/>
        <v>21.765008610000002</v>
      </c>
      <c r="CZ8" s="521">
        <f t="shared" si="19"/>
        <v>10.466723909999999</v>
      </c>
      <c r="DA8" s="521">
        <f t="shared" si="19"/>
        <v>9.705367589999998</v>
      </c>
      <c r="DB8" s="521">
        <f t="shared" si="19"/>
        <v>8.2992705999999998</v>
      </c>
      <c r="DC8" s="521">
        <f t="shared" si="19"/>
        <v>24.026548113</v>
      </c>
      <c r="DD8" s="521">
        <f t="shared" si="19"/>
        <v>28.953882569999998</v>
      </c>
      <c r="DE8" s="521">
        <f t="shared" si="19"/>
        <v>51.013042449999993</v>
      </c>
      <c r="DF8" s="521">
        <f t="shared" si="19"/>
        <v>48.56918203</v>
      </c>
      <c r="DG8" s="521">
        <f t="shared" si="19"/>
        <v>54.155651220000003</v>
      </c>
      <c r="DH8" s="521">
        <f t="shared" si="19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0">+DL9+DL10</f>
        <v>56.683006310000003</v>
      </c>
      <c r="DM8" s="521">
        <f t="shared" si="20"/>
        <v>72.898947790000008</v>
      </c>
      <c r="DN8" s="521">
        <f t="shared" si="20"/>
        <v>28.44590539</v>
      </c>
      <c r="DO8" s="521">
        <f t="shared" si="20"/>
        <v>49.270243930000007</v>
      </c>
      <c r="DP8" s="521">
        <f t="shared" si="20"/>
        <v>69.146954019999995</v>
      </c>
      <c r="DQ8" s="521">
        <f t="shared" si="20"/>
        <v>35.196872142999979</v>
      </c>
      <c r="DR8" s="521">
        <f t="shared" si="20"/>
        <v>23.342886109999998</v>
      </c>
      <c r="DS8" s="521">
        <f t="shared" si="20"/>
        <v>23.911026665600012</v>
      </c>
      <c r="DT8" s="521">
        <f t="shared" si="20"/>
        <v>20.853256780000002</v>
      </c>
      <c r="DU8" s="521">
        <f t="shared" si="20"/>
        <v>25.579719439999991</v>
      </c>
      <c r="DV8" s="521">
        <f t="shared" si="20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1">+DZ9+DZ10</f>
        <v>21.222780379999996</v>
      </c>
      <c r="EA8" s="521">
        <f t="shared" si="21"/>
        <v>25.475459730000001</v>
      </c>
      <c r="EB8" s="521">
        <f t="shared" si="21"/>
        <v>21.521359069999999</v>
      </c>
      <c r="EC8" s="521">
        <f t="shared" si="21"/>
        <v>26.114791189999998</v>
      </c>
      <c r="ED8" s="521">
        <f t="shared" si="21"/>
        <v>19.874445680000001</v>
      </c>
      <c r="EE8" s="521">
        <f t="shared" si="21"/>
        <v>22.661185260000003</v>
      </c>
      <c r="EF8" s="521">
        <f t="shared" si="21"/>
        <v>24.68090625</v>
      </c>
      <c r="EG8" s="521">
        <f t="shared" si="21"/>
        <v>28.127772950000001</v>
      </c>
      <c r="EH8" s="521">
        <f t="shared" si="21"/>
        <v>21.86335742</v>
      </c>
      <c r="EI8" s="521">
        <f t="shared" si="21"/>
        <v>30.251860979999996</v>
      </c>
      <c r="EJ8" s="521">
        <f t="shared" si="21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2">+EN9+EN10</f>
        <v>23.564755229999999</v>
      </c>
      <c r="EO8" s="521">
        <f t="shared" si="22"/>
        <v>24.103820419999998</v>
      </c>
      <c r="EP8" s="521">
        <f t="shared" si="22"/>
        <v>20.945813340000001</v>
      </c>
      <c r="EQ8" s="521">
        <f t="shared" si="22"/>
        <v>32.287858589999999</v>
      </c>
      <c r="ER8" s="521">
        <f t="shared" si="22"/>
        <v>29.69092406</v>
      </c>
      <c r="ES8" s="521">
        <f t="shared" si="22"/>
        <v>16.931516620000004</v>
      </c>
      <c r="ET8" s="521">
        <f t="shared" si="22"/>
        <v>27.106748670000002</v>
      </c>
      <c r="EU8" s="521">
        <f t="shared" si="22"/>
        <v>23.099999999999998</v>
      </c>
      <c r="EV8" s="521">
        <f t="shared" si="22"/>
        <v>24.953980229999999</v>
      </c>
      <c r="EW8" s="521">
        <f t="shared" si="22"/>
        <v>35.937087780000006</v>
      </c>
      <c r="EX8" s="521">
        <f t="shared" si="22"/>
        <v>25.862848870000001</v>
      </c>
      <c r="EY8" s="521">
        <f t="shared" si="10"/>
        <v>303.52061729000002</v>
      </c>
      <c r="EZ8" s="684"/>
      <c r="FA8" s="521">
        <f t="shared" ref="FA8:FL8" si="23">+FA9+FA10</f>
        <v>23.583580979999997</v>
      </c>
      <c r="FB8" s="521">
        <f t="shared" si="23"/>
        <v>124.65199336000001</v>
      </c>
      <c r="FC8" s="521">
        <f t="shared" si="23"/>
        <v>30.405995579999999</v>
      </c>
      <c r="FD8" s="521">
        <f t="shared" si="23"/>
        <v>63.649708209799996</v>
      </c>
      <c r="FE8" s="521">
        <f t="shared" si="23"/>
        <v>33.580052529999996</v>
      </c>
      <c r="FF8" s="521">
        <f t="shared" si="23"/>
        <v>22.52474806</v>
      </c>
      <c r="FG8" s="521">
        <f t="shared" si="23"/>
        <v>31.174130599999998</v>
      </c>
      <c r="FH8" s="521">
        <f t="shared" si="23"/>
        <v>17.139850540000001</v>
      </c>
      <c r="FI8" s="521">
        <f t="shared" si="23"/>
        <v>24.603875279999997</v>
      </c>
      <c r="FJ8" s="521">
        <f t="shared" si="23"/>
        <v>29.286038489999999</v>
      </c>
      <c r="FK8" s="521">
        <f t="shared" si="23"/>
        <v>32.266011170000006</v>
      </c>
      <c r="FL8" s="521">
        <f t="shared" si="23"/>
        <v>22.356014649999999</v>
      </c>
      <c r="FM8" s="521">
        <f t="shared" si="11"/>
        <v>455.22199944980002</v>
      </c>
      <c r="FO8" s="521">
        <f>+FO9+FO10</f>
        <v>22.524076560000001</v>
      </c>
      <c r="FP8" s="521">
        <f t="shared" ref="FP8:FZ8" si="24">+FP9+FP10</f>
        <v>14.71222809</v>
      </c>
      <c r="FQ8" s="521">
        <f t="shared" si="24"/>
        <v>26.545878100000003</v>
      </c>
      <c r="FR8" s="521">
        <f t="shared" si="24"/>
        <v>26.158252449999999</v>
      </c>
      <c r="FS8" s="521">
        <f t="shared" si="24"/>
        <v>33.446205650000003</v>
      </c>
      <c r="FT8" s="521">
        <f t="shared" si="24"/>
        <v>37.737224769999997</v>
      </c>
      <c r="FU8" s="521">
        <f t="shared" si="24"/>
        <v>26.909271330800003</v>
      </c>
      <c r="FV8" s="521">
        <f t="shared" si="24"/>
        <v>18.054460899199999</v>
      </c>
      <c r="FW8" s="521">
        <f t="shared" si="24"/>
        <v>41.852132646699992</v>
      </c>
      <c r="FX8" s="521">
        <f t="shared" si="24"/>
        <v>24.008085490000003</v>
      </c>
      <c r="FY8" s="521">
        <f t="shared" si="24"/>
        <v>34.437416040300008</v>
      </c>
      <c r="FZ8" s="521">
        <f t="shared" si="24"/>
        <v>32.208906869700002</v>
      </c>
      <c r="GA8" s="521">
        <f>+SUM(FO8:FZ8)</f>
        <v>338.59413889670003</v>
      </c>
      <c r="GC8" s="521">
        <f t="shared" ref="GC8" si="25">+GC9+GC10</f>
        <v>23.809253490000003</v>
      </c>
      <c r="GD8" s="521">
        <f>+SUM(GC8:GC8)</f>
        <v>23.809253490000003</v>
      </c>
    </row>
    <row r="9" spans="2:186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>
        <v>15.58585177</v>
      </c>
      <c r="FG9" s="518">
        <v>27.007579349999997</v>
      </c>
      <c r="FH9" s="518">
        <v>16.108691870000001</v>
      </c>
      <c r="FI9" s="518">
        <v>15.936024349999999</v>
      </c>
      <c r="FJ9" s="518">
        <v>22.889233519999998</v>
      </c>
      <c r="FK9" s="518">
        <v>16.773086030000002</v>
      </c>
      <c r="FL9" s="518">
        <v>15.50452202</v>
      </c>
      <c r="FM9" s="518">
        <f t="shared" si="11"/>
        <v>368.32059307980006</v>
      </c>
      <c r="FO9" s="518">
        <v>18.315547460000001</v>
      </c>
      <c r="FP9" s="518">
        <v>13.8979055</v>
      </c>
      <c r="FQ9" s="518">
        <v>17.921348330000001</v>
      </c>
      <c r="FR9" s="518">
        <v>19.761447479999998</v>
      </c>
      <c r="FS9" s="518">
        <v>17.953280500000002</v>
      </c>
      <c r="FT9" s="518">
        <v>31.301293189999996</v>
      </c>
      <c r="FU9" s="518">
        <v>21.934962720800002</v>
      </c>
      <c r="FV9" s="518">
        <v>16.669341039199999</v>
      </c>
      <c r="FW9" s="518">
        <v>33.118744556699994</v>
      </c>
      <c r="FX9" s="518">
        <v>17.611280520000001</v>
      </c>
      <c r="FY9" s="518">
        <v>18.359251570300003</v>
      </c>
      <c r="FZ9" s="518">
        <v>20.237074049700002</v>
      </c>
      <c r="GA9" s="518">
        <f>+SUM(FO9:FZ9)</f>
        <v>247.08147691669998</v>
      </c>
      <c r="GC9" s="518">
        <v>23.809253490000003</v>
      </c>
      <c r="GD9" s="518">
        <f>+SUM(GC9:GC9)</f>
        <v>23.809253490000003</v>
      </c>
    </row>
    <row r="10" spans="2:186" ht="15.75" x14ac:dyDescent="0.25">
      <c r="B10" s="689" t="s">
        <v>43</v>
      </c>
      <c r="C10" s="518">
        <f t="shared" ref="C10:N10" si="26">+SUM(C11:C15)</f>
        <v>3.1976067300000004</v>
      </c>
      <c r="D10" s="518">
        <f t="shared" si="26"/>
        <v>1.13123229</v>
      </c>
      <c r="E10" s="518">
        <f t="shared" si="26"/>
        <v>4.8682463799999995</v>
      </c>
      <c r="F10" s="518">
        <f t="shared" si="26"/>
        <v>1.4288659499999998</v>
      </c>
      <c r="G10" s="518">
        <f t="shared" si="26"/>
        <v>1.125</v>
      </c>
      <c r="H10" s="518">
        <f t="shared" si="26"/>
        <v>1.8690951199999999</v>
      </c>
      <c r="I10" s="518">
        <f t="shared" si="26"/>
        <v>2.6733997200000004</v>
      </c>
      <c r="J10" s="518">
        <f t="shared" si="26"/>
        <v>1.1312320900000001</v>
      </c>
      <c r="K10" s="518">
        <f t="shared" si="26"/>
        <v>4.4905129300000004</v>
      </c>
      <c r="L10" s="518">
        <f t="shared" si="26"/>
        <v>1.4288659499999998</v>
      </c>
      <c r="M10" s="518">
        <f t="shared" si="26"/>
        <v>1.125</v>
      </c>
      <c r="N10" s="518">
        <f t="shared" si="26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7">+SUM(R11:R15)</f>
        <v>2.8621454599999998</v>
      </c>
      <c r="S10" s="518">
        <f t="shared" si="27"/>
        <v>2.5681250000000002</v>
      </c>
      <c r="T10" s="518">
        <f t="shared" si="27"/>
        <v>1.4288659499999998</v>
      </c>
      <c r="U10" s="518">
        <f t="shared" si="27"/>
        <v>1.125</v>
      </c>
      <c r="V10" s="518">
        <f t="shared" si="27"/>
        <v>1.9465949600000001</v>
      </c>
      <c r="W10" s="518">
        <f t="shared" si="27"/>
        <v>6.0611894500000014</v>
      </c>
      <c r="X10" s="518">
        <f t="shared" si="27"/>
        <v>3.4200091499999998</v>
      </c>
      <c r="Y10" s="518">
        <f t="shared" si="27"/>
        <v>7.2133552599999993</v>
      </c>
      <c r="Z10" s="518">
        <f t="shared" si="27"/>
        <v>1.4288659499999998</v>
      </c>
      <c r="AA10" s="518">
        <f t="shared" si="27"/>
        <v>1.125</v>
      </c>
      <c r="AB10" s="518">
        <f t="shared" si="27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8">+SUM(AF11:AF15)</f>
        <v>2.57487062</v>
      </c>
      <c r="AG10" s="518">
        <f t="shared" si="28"/>
        <v>7.4398176599999992</v>
      </c>
      <c r="AH10" s="518">
        <f t="shared" si="28"/>
        <v>1.4288659499999998</v>
      </c>
      <c r="AI10" s="518">
        <f t="shared" si="28"/>
        <v>1.125</v>
      </c>
      <c r="AJ10" s="518">
        <f t="shared" si="28"/>
        <v>3.85236395</v>
      </c>
      <c r="AK10" s="518">
        <f t="shared" si="28"/>
        <v>6.0508554500000011</v>
      </c>
      <c r="AL10" s="518">
        <f t="shared" si="28"/>
        <v>2.57487062</v>
      </c>
      <c r="AM10" s="518">
        <f t="shared" si="28"/>
        <v>7.4398176599999992</v>
      </c>
      <c r="AN10" s="518">
        <f t="shared" si="28"/>
        <v>1.4288659499999998</v>
      </c>
      <c r="AO10" s="518">
        <f t="shared" si="28"/>
        <v>1.125</v>
      </c>
      <c r="AP10" s="518">
        <f t="shared" si="28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9">+SUM(AT11:AT15)</f>
        <v>5.4980546199999996</v>
      </c>
      <c r="AU10" s="518">
        <f t="shared" si="29"/>
        <v>7.4398176599999992</v>
      </c>
      <c r="AV10" s="518">
        <f t="shared" si="29"/>
        <v>1.4288659499999998</v>
      </c>
      <c r="AW10" s="518">
        <f t="shared" si="29"/>
        <v>1.125</v>
      </c>
      <c r="AX10" s="518">
        <f t="shared" si="29"/>
        <v>2.8756697599999996</v>
      </c>
      <c r="AY10" s="518">
        <f t="shared" si="29"/>
        <v>7.4998845799999998</v>
      </c>
      <c r="AZ10" s="518">
        <f t="shared" si="29"/>
        <v>5.4979226199999998</v>
      </c>
      <c r="BA10" s="518">
        <f t="shared" si="29"/>
        <v>4.8716926599999999</v>
      </c>
      <c r="BB10" s="518">
        <f t="shared" si="29"/>
        <v>1.4288659499999998</v>
      </c>
      <c r="BC10" s="518">
        <f t="shared" si="29"/>
        <v>1.125</v>
      </c>
      <c r="BD10" s="518">
        <f t="shared" si="29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30">+SUM(BH11:BH15)</f>
        <v>2.57487062</v>
      </c>
      <c r="BI10" s="518">
        <f t="shared" si="30"/>
        <v>7.7933522599999989</v>
      </c>
      <c r="BJ10" s="518">
        <f t="shared" si="30"/>
        <v>1.4288659499999998</v>
      </c>
      <c r="BK10" s="518">
        <f t="shared" si="30"/>
        <v>2.0917182800000003</v>
      </c>
      <c r="BL10" s="518">
        <f t="shared" si="30"/>
        <v>2.8756697599999996</v>
      </c>
      <c r="BM10" s="518">
        <f t="shared" si="30"/>
        <v>7.4998845799999998</v>
      </c>
      <c r="BN10" s="518">
        <f t="shared" si="30"/>
        <v>5.5006194199999996</v>
      </c>
      <c r="BO10" s="518">
        <f t="shared" si="30"/>
        <v>4.8716927300000004</v>
      </c>
      <c r="BP10" s="518">
        <f t="shared" si="30"/>
        <v>1.4288659499999998</v>
      </c>
      <c r="BQ10" s="518">
        <f t="shared" si="30"/>
        <v>2.0917182899999998</v>
      </c>
      <c r="BR10" s="518">
        <f t="shared" si="30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31">+SUM(BV11:BV15)</f>
        <v>5.5030090199999995</v>
      </c>
      <c r="BW10" s="518">
        <f t="shared" si="31"/>
        <v>4.0495780400000001</v>
      </c>
      <c r="BX10" s="518">
        <f t="shared" si="31"/>
        <v>1.4288659499999998</v>
      </c>
      <c r="BY10" s="518">
        <f t="shared" si="31"/>
        <v>4.726093283</v>
      </c>
      <c r="BZ10" s="518">
        <f t="shared" si="31"/>
        <v>4.2052379559999995</v>
      </c>
      <c r="CA10" s="518">
        <f t="shared" si="31"/>
        <v>7.5465825830000011</v>
      </c>
      <c r="CB10" s="518">
        <f t="shared" si="31"/>
        <v>6.4011006699999999</v>
      </c>
      <c r="CC10" s="518">
        <f t="shared" si="31"/>
        <v>4.7907028700000005</v>
      </c>
      <c r="CD10" s="518">
        <f t="shared" si="31"/>
        <v>1.4288659499999998</v>
      </c>
      <c r="CE10" s="518">
        <f t="shared" si="31"/>
        <v>5.2060932900000001</v>
      </c>
      <c r="CF10" s="518">
        <f t="shared" si="31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2">+SUM(CJ11:CJ15)</f>
        <v>6.7917980999999994</v>
      </c>
      <c r="CK10" s="518">
        <f t="shared" si="32"/>
        <v>5.3179494799999993</v>
      </c>
      <c r="CL10" s="518">
        <f t="shared" si="32"/>
        <v>4.3861355699999995</v>
      </c>
      <c r="CM10" s="518">
        <f t="shared" si="32"/>
        <v>5.5400332799999994</v>
      </c>
      <c r="CN10" s="518">
        <f t="shared" si="32"/>
        <v>4.1648823300000002</v>
      </c>
      <c r="CO10" s="518">
        <f t="shared" si="32"/>
        <v>7.4998845830000009</v>
      </c>
      <c r="CP10" s="518">
        <f t="shared" si="32"/>
        <v>7.1115259799999997</v>
      </c>
      <c r="CQ10" s="518">
        <f t="shared" si="32"/>
        <v>5.3588884100000005</v>
      </c>
      <c r="CR10" s="518">
        <f t="shared" si="32"/>
        <v>4.3861356599999999</v>
      </c>
      <c r="CS10" s="518">
        <f t="shared" si="32"/>
        <v>5.6758862299999997</v>
      </c>
      <c r="CT10" s="518">
        <f t="shared" si="32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3">+SUM(CX11:CX15)</f>
        <v>7.1115259799999997</v>
      </c>
      <c r="CY10" s="518">
        <f t="shared" si="33"/>
        <v>5.3916149500000001</v>
      </c>
      <c r="CZ10" s="518">
        <f t="shared" si="33"/>
        <v>5.9220242299999999</v>
      </c>
      <c r="DA10" s="518">
        <f t="shared" si="33"/>
        <v>5.6758862299999997</v>
      </c>
      <c r="DB10" s="518">
        <f t="shared" si="33"/>
        <v>4.14342407</v>
      </c>
      <c r="DC10" s="518">
        <f t="shared" si="33"/>
        <v>7.5450225830000006</v>
      </c>
      <c r="DD10" s="518">
        <f t="shared" si="33"/>
        <v>7.1115259799999997</v>
      </c>
      <c r="DE10" s="518">
        <f t="shared" si="33"/>
        <v>5.3916149500000001</v>
      </c>
      <c r="DF10" s="518">
        <f t="shared" si="33"/>
        <v>6.0835951800000005</v>
      </c>
      <c r="DG10" s="518">
        <f t="shared" si="33"/>
        <v>9.3122498700000005</v>
      </c>
      <c r="DH10" s="518">
        <f t="shared" si="33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4">+SUM(DL11:DL15)</f>
        <v>7.8834975400000005</v>
      </c>
      <c r="DM10" s="518">
        <f t="shared" si="34"/>
        <v>8.7585515799999989</v>
      </c>
      <c r="DN10" s="518">
        <f t="shared" si="34"/>
        <v>6.3968049699999998</v>
      </c>
      <c r="DO10" s="518">
        <f t="shared" si="34"/>
        <v>9.9870604800000002</v>
      </c>
      <c r="DP10" s="518">
        <f t="shared" si="34"/>
        <v>4.2710675999999994</v>
      </c>
      <c r="DQ10" s="518">
        <f t="shared" si="34"/>
        <v>7.4998845830000009</v>
      </c>
      <c r="DR10" s="518">
        <f t="shared" si="34"/>
        <v>7.9199037899999993</v>
      </c>
      <c r="DS10" s="518">
        <f t="shared" si="34"/>
        <v>8.9152434199999995</v>
      </c>
      <c r="DT10" s="518">
        <f t="shared" si="34"/>
        <v>6.3968049700000007</v>
      </c>
      <c r="DU10" s="518">
        <f t="shared" si="34"/>
        <v>10.00661081</v>
      </c>
      <c r="DV10" s="518">
        <f t="shared" si="34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5">+SUM(DZ11:DZ15)</f>
        <v>7.9198861399999991</v>
      </c>
      <c r="EA10" s="518">
        <f t="shared" si="35"/>
        <v>8.9152434199999995</v>
      </c>
      <c r="EB10" s="518">
        <f t="shared" si="35"/>
        <v>6.3968049700000007</v>
      </c>
      <c r="EC10" s="518">
        <f t="shared" si="35"/>
        <v>10.00661081</v>
      </c>
      <c r="ED10" s="518">
        <f t="shared" si="35"/>
        <v>4.1012811599999992</v>
      </c>
      <c r="EE10" s="518">
        <f t="shared" si="35"/>
        <v>7.4998846400000003</v>
      </c>
      <c r="EF10" s="518">
        <f t="shared" si="35"/>
        <v>7.9321291499999997</v>
      </c>
      <c r="EG10" s="518">
        <f t="shared" si="35"/>
        <v>6.0573395200000002</v>
      </c>
      <c r="EH10" s="518">
        <f t="shared" si="35"/>
        <v>6.3968049700000007</v>
      </c>
      <c r="EI10" s="518">
        <f t="shared" si="35"/>
        <v>13.8176556</v>
      </c>
      <c r="EJ10" s="518">
        <f t="shared" si="35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6">+SUM(EN11:EN15)</f>
        <v>7.2314020799999996</v>
      </c>
      <c r="EO10" s="518">
        <f t="shared" si="36"/>
        <v>6.8092897600000004</v>
      </c>
      <c r="EP10" s="518">
        <f t="shared" si="36"/>
        <v>6.3968049700000007</v>
      </c>
      <c r="EQ10" s="518">
        <f t="shared" si="36"/>
        <v>13.037483180000001</v>
      </c>
      <c r="ER10" s="518">
        <f t="shared" si="36"/>
        <v>11.194375540000001</v>
      </c>
      <c r="ES10" s="518">
        <f t="shared" si="36"/>
        <v>0</v>
      </c>
      <c r="ET10" s="518">
        <f t="shared" si="36"/>
        <v>8.0268369199999992</v>
      </c>
      <c r="EU10" s="518">
        <f t="shared" si="36"/>
        <v>6.0573395200000002</v>
      </c>
      <c r="EV10" s="518">
        <f t="shared" si="36"/>
        <v>6.3968049700000007</v>
      </c>
      <c r="EW10" s="518">
        <f t="shared" si="36"/>
        <v>13.050254580000001</v>
      </c>
      <c r="EX10" s="518">
        <f t="shared" si="36"/>
        <v>6.9613655899999998</v>
      </c>
      <c r="EY10" s="518">
        <f t="shared" si="10"/>
        <v>85.205570860000009</v>
      </c>
      <c r="EZ10" s="519"/>
      <c r="FA10" s="518">
        <f t="shared" ref="FA10:FL10" si="37">+SUM(FA11:FA15)</f>
        <v>4.2111941000000002</v>
      </c>
      <c r="FB10" s="518">
        <f t="shared" si="37"/>
        <v>3.37030546</v>
      </c>
      <c r="FC10" s="518">
        <f t="shared" si="37"/>
        <v>6.8254653699999999</v>
      </c>
      <c r="FD10" s="518">
        <f t="shared" si="37"/>
        <v>8.1745864300000015</v>
      </c>
      <c r="FE10" s="518">
        <f t="shared" si="37"/>
        <v>14.77417513</v>
      </c>
      <c r="FF10" s="518">
        <f t="shared" si="37"/>
        <v>6.9388962899999989</v>
      </c>
      <c r="FG10" s="518">
        <f t="shared" si="37"/>
        <v>4.1665512500000004</v>
      </c>
      <c r="FH10" s="518">
        <f t="shared" si="37"/>
        <v>1.0311586699999999</v>
      </c>
      <c r="FI10" s="518">
        <f t="shared" si="37"/>
        <v>8.6678509300000002</v>
      </c>
      <c r="FJ10" s="518">
        <f t="shared" si="37"/>
        <v>6.3968049700000007</v>
      </c>
      <c r="FK10" s="518">
        <f t="shared" si="37"/>
        <v>15.492925140000002</v>
      </c>
      <c r="FL10" s="518">
        <f t="shared" si="37"/>
        <v>6.8514926299999992</v>
      </c>
      <c r="FM10" s="518">
        <f t="shared" si="11"/>
        <v>86.901406369999989</v>
      </c>
      <c r="FO10" s="518">
        <f>+SUM(FO11:FO15)</f>
        <v>4.2085291000000007</v>
      </c>
      <c r="FP10" s="518">
        <f t="shared" ref="FP10:FZ10" si="38">+SUM(FP11:FP15)</f>
        <v>0.81432258999999996</v>
      </c>
      <c r="FQ10" s="518">
        <f t="shared" si="38"/>
        <v>8.6245297700000005</v>
      </c>
      <c r="FR10" s="518">
        <f t="shared" si="38"/>
        <v>6.3968049700000007</v>
      </c>
      <c r="FS10" s="518">
        <f t="shared" si="38"/>
        <v>15.492925150000001</v>
      </c>
      <c r="FT10" s="518">
        <f t="shared" si="38"/>
        <v>6.4359315800000001</v>
      </c>
      <c r="FU10" s="518">
        <f t="shared" si="38"/>
        <v>4.9743086099999996</v>
      </c>
      <c r="FV10" s="518">
        <f t="shared" si="38"/>
        <v>1.3851198600000001</v>
      </c>
      <c r="FW10" s="518">
        <f t="shared" si="38"/>
        <v>8.73338809</v>
      </c>
      <c r="FX10" s="518">
        <f t="shared" si="38"/>
        <v>6.3968049700000007</v>
      </c>
      <c r="FY10" s="518">
        <f t="shared" si="38"/>
        <v>16.078164470000001</v>
      </c>
      <c r="FZ10" s="518">
        <f t="shared" si="38"/>
        <v>11.971832820000001</v>
      </c>
      <c r="GA10" s="518">
        <f>+SUM(FO10:FZ10)</f>
        <v>91.512661980000004</v>
      </c>
      <c r="GC10" s="518">
        <f t="shared" ref="GC10" si="39">+SUM(GC11:GC15)</f>
        <v>0</v>
      </c>
      <c r="GD10" s="518">
        <f>+SUM(GC10:GC10)</f>
        <v>0</v>
      </c>
    </row>
    <row r="11" spans="2:186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>
        <v>5.8075973199999993</v>
      </c>
      <c r="FG11" s="518">
        <v>4.1665512500000004</v>
      </c>
      <c r="FH11" s="518">
        <v>1.0311586699999999</v>
      </c>
      <c r="FI11" s="518">
        <v>7.8351209800000001</v>
      </c>
      <c r="FJ11" s="518">
        <v>6.3968049700000007</v>
      </c>
      <c r="FK11" s="518">
        <v>11.681880350000002</v>
      </c>
      <c r="FL11" s="518">
        <v>5.8075973199999993</v>
      </c>
      <c r="FM11" s="518">
        <f t="shared" si="11"/>
        <v>75.458623860000003</v>
      </c>
      <c r="FO11" s="518">
        <v>4.1665512500000004</v>
      </c>
      <c r="FP11" s="518">
        <v>0.81432258999999996</v>
      </c>
      <c r="FQ11" s="518">
        <v>7.8351209800000001</v>
      </c>
      <c r="FR11" s="518">
        <v>6.3968049700000007</v>
      </c>
      <c r="FS11" s="518">
        <v>11.681880360000001</v>
      </c>
      <c r="FT11" s="518">
        <v>5.2962551199999996</v>
      </c>
      <c r="FU11" s="518">
        <v>4.9743086099999996</v>
      </c>
      <c r="FV11" s="518">
        <v>1.3851198600000001</v>
      </c>
      <c r="FW11" s="518">
        <v>7.8351209800000001</v>
      </c>
      <c r="FX11" s="518">
        <v>6.3968049700000007</v>
      </c>
      <c r="FY11" s="518">
        <v>12.26711968</v>
      </c>
      <c r="FZ11" s="518">
        <v>10.953648080000001</v>
      </c>
      <c r="GA11" s="518">
        <f>+SUM(FO11:FZ11)</f>
        <v>80.00305745</v>
      </c>
      <c r="GC11" s="518">
        <v>0</v>
      </c>
      <c r="GD11" s="518">
        <f>+SUM(GC11:GC11)</f>
        <v>0</v>
      </c>
    </row>
    <row r="12" spans="2:186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>
        <v>1.13129897</v>
      </c>
      <c r="FG12" s="518">
        <v>0</v>
      </c>
      <c r="FH12" s="518">
        <v>0</v>
      </c>
      <c r="FI12" s="518">
        <v>0.83272994999999994</v>
      </c>
      <c r="FJ12" s="518">
        <v>0</v>
      </c>
      <c r="FK12" s="518">
        <v>3.81104479</v>
      </c>
      <c r="FL12" s="518">
        <v>1.0438953100000001</v>
      </c>
      <c r="FM12" s="518">
        <f t="shared" si="11"/>
        <v>11.442782509999999</v>
      </c>
      <c r="FO12" s="518">
        <v>4.1977849999999997E-2</v>
      </c>
      <c r="FP12" s="518">
        <v>0</v>
      </c>
      <c r="FQ12" s="518">
        <v>0.78940879000000008</v>
      </c>
      <c r="FR12" s="518">
        <v>0</v>
      </c>
      <c r="FS12" s="518">
        <v>3.81104479</v>
      </c>
      <c r="FT12" s="518">
        <v>1.13967646</v>
      </c>
      <c r="FU12" s="518">
        <v>0</v>
      </c>
      <c r="FV12" s="518">
        <v>0</v>
      </c>
      <c r="FW12" s="518">
        <v>0.89826711000000004</v>
      </c>
      <c r="FX12" s="518">
        <v>0</v>
      </c>
      <c r="FY12" s="518">
        <v>3.81104479</v>
      </c>
      <c r="FZ12" s="518">
        <v>1.0181847399999999</v>
      </c>
      <c r="GA12" s="518">
        <f>+SUM(FO12:FZ12)</f>
        <v>11.509604530000001</v>
      </c>
      <c r="GC12" s="518">
        <v>0</v>
      </c>
      <c r="GD12" s="518">
        <f>+SUM(GC12:GC12)</f>
        <v>0</v>
      </c>
    </row>
    <row r="13" spans="2:186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>+SUM(FO13:FZ13)</f>
        <v>0</v>
      </c>
      <c r="GC13" s="518">
        <v>0</v>
      </c>
      <c r="GD13" s="518">
        <f>+SUM(GC13:GC13)</f>
        <v>0</v>
      </c>
    </row>
    <row r="14" spans="2:186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>+SUM(FO14:FZ14)</f>
        <v>0</v>
      </c>
      <c r="GC14" s="518">
        <v>0</v>
      </c>
      <c r="GD14" s="518">
        <f>+SUM(GC14:GC14)</f>
        <v>0</v>
      </c>
    </row>
    <row r="15" spans="2:186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>+SUM(FO15:FZ15)</f>
        <v>0</v>
      </c>
      <c r="GC15" s="518">
        <v>0</v>
      </c>
      <c r="GD15" s="518">
        <f>+SUM(GC15:GC15)</f>
        <v>0</v>
      </c>
    </row>
    <row r="16" spans="2:186" ht="15.75" x14ac:dyDescent="0.25">
      <c r="B16" s="687" t="s">
        <v>92</v>
      </c>
      <c r="C16" s="542">
        <f t="shared" ref="C16:N16" si="40">+C8+C7</f>
        <v>-162.46666218919989</v>
      </c>
      <c r="D16" s="542">
        <f t="shared" si="40"/>
        <v>-4.8407186908004718</v>
      </c>
      <c r="E16" s="542">
        <f t="shared" si="40"/>
        <v>64.941730980000244</v>
      </c>
      <c r="F16" s="542">
        <f t="shared" si="40"/>
        <v>138.25495048999977</v>
      </c>
      <c r="G16" s="542">
        <f t="shared" si="40"/>
        <v>-23.549169119999846</v>
      </c>
      <c r="H16" s="542">
        <f t="shared" si="40"/>
        <v>1.087699870000467</v>
      </c>
      <c r="I16" s="542">
        <f t="shared" si="40"/>
        <v>-6.8709189700001581</v>
      </c>
      <c r="J16" s="542">
        <f t="shared" si="40"/>
        <v>-18.103230800000283</v>
      </c>
      <c r="K16" s="542">
        <f t="shared" si="40"/>
        <v>-178.30723426999975</v>
      </c>
      <c r="L16" s="542">
        <f t="shared" si="40"/>
        <v>43.597132351799473</v>
      </c>
      <c r="M16" s="542">
        <f t="shared" si="40"/>
        <v>57.724627722499285</v>
      </c>
      <c r="N16" s="542">
        <f t="shared" si="40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41">+R8+R7</f>
        <v>-14.477012420000101</v>
      </c>
      <c r="S16" s="542">
        <f t="shared" si="41"/>
        <v>29.558211770000014</v>
      </c>
      <c r="T16" s="542">
        <f t="shared" si="41"/>
        <v>81.025702586200026</v>
      </c>
      <c r="U16" s="542">
        <f t="shared" si="41"/>
        <v>-84.364768459999837</v>
      </c>
      <c r="V16" s="542">
        <f t="shared" si="41"/>
        <v>-57.58109049000096</v>
      </c>
      <c r="W16" s="542">
        <f t="shared" si="41"/>
        <v>-33.547357519998755</v>
      </c>
      <c r="X16" s="542">
        <f t="shared" si="41"/>
        <v>-67.564583620000491</v>
      </c>
      <c r="Y16" s="542">
        <f t="shared" si="41"/>
        <v>3.7844683499999583</v>
      </c>
      <c r="Z16" s="542">
        <f t="shared" si="41"/>
        <v>-20.805744950000665</v>
      </c>
      <c r="AA16" s="542">
        <f t="shared" si="41"/>
        <v>-3.6167802799985154</v>
      </c>
      <c r="AB16" s="542">
        <f t="shared" si="41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42">+AF8+AF7</f>
        <v>-166.99274186000022</v>
      </c>
      <c r="AG16" s="542">
        <f t="shared" si="42"/>
        <v>9.7640943400001028</v>
      </c>
      <c r="AH16" s="542">
        <f t="shared" si="42"/>
        <v>-77.851865779999272</v>
      </c>
      <c r="AI16" s="542">
        <f t="shared" si="42"/>
        <v>-83.114240850000115</v>
      </c>
      <c r="AJ16" s="542">
        <f t="shared" si="42"/>
        <v>-18.487408370000026</v>
      </c>
      <c r="AK16" s="542">
        <f t="shared" si="42"/>
        <v>-96.229371040000387</v>
      </c>
      <c r="AL16" s="542">
        <f t="shared" si="42"/>
        <v>205.30338109000053</v>
      </c>
      <c r="AM16" s="542">
        <f t="shared" si="42"/>
        <v>225.0882695699994</v>
      </c>
      <c r="AN16" s="542">
        <f t="shared" si="42"/>
        <v>32.305390650000575</v>
      </c>
      <c r="AO16" s="542">
        <f t="shared" si="42"/>
        <v>177.32096867999923</v>
      </c>
      <c r="AP16" s="542">
        <f t="shared" si="42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43">+AT8+AT7</f>
        <v>190.22891421000014</v>
      </c>
      <c r="AU16" s="542">
        <f t="shared" si="43"/>
        <v>-1.9218361799998895</v>
      </c>
      <c r="AV16" s="542">
        <f t="shared" si="43"/>
        <v>-69.446661179999865</v>
      </c>
      <c r="AW16" s="542">
        <f t="shared" si="43"/>
        <v>187.14361741000022</v>
      </c>
      <c r="AX16" s="542">
        <f t="shared" si="43"/>
        <v>-150.05142341000143</v>
      </c>
      <c r="AY16" s="542">
        <f t="shared" si="43"/>
        <v>-182.55670554999952</v>
      </c>
      <c r="AZ16" s="542">
        <f t="shared" si="43"/>
        <v>58.078442090000145</v>
      </c>
      <c r="BA16" s="542">
        <f t="shared" si="43"/>
        <v>44.314555120000811</v>
      </c>
      <c r="BB16" s="542">
        <f t="shared" si="43"/>
        <v>82.429143269999798</v>
      </c>
      <c r="BC16" s="542">
        <f t="shared" si="43"/>
        <v>176.9787450600007</v>
      </c>
      <c r="BD16" s="542">
        <f t="shared" si="43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4">+BH8+BH7</f>
        <v>-33.604121229999706</v>
      </c>
      <c r="BI16" s="542">
        <f t="shared" si="44"/>
        <v>-46.051436559999971</v>
      </c>
      <c r="BJ16" s="542">
        <f t="shared" si="44"/>
        <v>23.410697139999534</v>
      </c>
      <c r="BK16" s="542">
        <f t="shared" si="44"/>
        <v>-76.591836619999583</v>
      </c>
      <c r="BL16" s="542">
        <f t="shared" si="44"/>
        <v>0.4910799299997457</v>
      </c>
      <c r="BM16" s="542">
        <f t="shared" si="44"/>
        <v>-40.007216840000289</v>
      </c>
      <c r="BN16" s="542">
        <f t="shared" si="44"/>
        <v>5.0330573300006165</v>
      </c>
      <c r="BO16" s="542">
        <f t="shared" si="44"/>
        <v>223.78713947999927</v>
      </c>
      <c r="BP16" s="542">
        <f t="shared" si="44"/>
        <v>-108.59741842000085</v>
      </c>
      <c r="BQ16" s="542">
        <f t="shared" si="44"/>
        <v>51.924027920001251</v>
      </c>
      <c r="BR16" s="542">
        <f t="shared" si="44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5">+BV8+BV7</f>
        <v>-4.0549691499997458</v>
      </c>
      <c r="BW16" s="542">
        <f t="shared" si="45"/>
        <v>-5.7922175500006361</v>
      </c>
      <c r="BX16" s="542">
        <f t="shared" si="45"/>
        <v>-88.593493399999076</v>
      </c>
      <c r="BY16" s="542">
        <f t="shared" si="45"/>
        <v>-133.65076079700052</v>
      </c>
      <c r="BZ16" s="542">
        <f t="shared" si="45"/>
        <v>63.249020355999818</v>
      </c>
      <c r="CA16" s="542">
        <f t="shared" si="45"/>
        <v>88.278719133000664</v>
      </c>
      <c r="CB16" s="542">
        <f t="shared" si="45"/>
        <v>-81.680997139998993</v>
      </c>
      <c r="CC16" s="542">
        <f t="shared" si="45"/>
        <v>244.70448356999918</v>
      </c>
      <c r="CD16" s="542">
        <f t="shared" si="45"/>
        <v>62.261317500001027</v>
      </c>
      <c r="CE16" s="542">
        <f t="shared" si="45"/>
        <v>4.9359465099985016</v>
      </c>
      <c r="CF16" s="542">
        <f t="shared" si="45"/>
        <v>354.15904880999955</v>
      </c>
      <c r="CG16" s="542">
        <f t="shared" si="5"/>
        <v>435.81469419199982</v>
      </c>
      <c r="CH16" s="573"/>
      <c r="CI16" s="542">
        <f t="shared" ref="CI16:CT16" si="46">+CI8+CI7</f>
        <v>-111.05165810699991</v>
      </c>
      <c r="CJ16" s="542">
        <f t="shared" si="46"/>
        <v>14.153068270000063</v>
      </c>
      <c r="CK16" s="542">
        <f t="shared" si="46"/>
        <v>199.38544925000014</v>
      </c>
      <c r="CL16" s="542">
        <f t="shared" si="46"/>
        <v>-77.531785020000996</v>
      </c>
      <c r="CM16" s="542">
        <f t="shared" si="46"/>
        <v>-100.6195679199989</v>
      </c>
      <c r="CN16" s="542">
        <f t="shared" si="46"/>
        <v>-81.385194290000797</v>
      </c>
      <c r="CO16" s="542">
        <f t="shared" si="46"/>
        <v>39.647894833000294</v>
      </c>
      <c r="CP16" s="542">
        <f t="shared" si="46"/>
        <v>130.95201159999939</v>
      </c>
      <c r="CQ16" s="542">
        <f t="shared" si="46"/>
        <v>-180.12919497000013</v>
      </c>
      <c r="CR16" s="542">
        <f t="shared" si="46"/>
        <v>93.627093370000239</v>
      </c>
      <c r="CS16" s="542">
        <f t="shared" si="46"/>
        <v>220.61611757000009</v>
      </c>
      <c r="CT16" s="542">
        <f t="shared" si="46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7">+CX8+CX7</f>
        <v>-147.7410498800003</v>
      </c>
      <c r="CY16" s="542">
        <f t="shared" si="47"/>
        <v>147.61851356000039</v>
      </c>
      <c r="CZ16" s="542">
        <f t="shared" si="47"/>
        <v>68.641214120000072</v>
      </c>
      <c r="DA16" s="542">
        <f t="shared" si="47"/>
        <v>-595.41747918000044</v>
      </c>
      <c r="DB16" s="542">
        <f t="shared" si="47"/>
        <v>-12.371560919999581</v>
      </c>
      <c r="DC16" s="542">
        <f t="shared" si="47"/>
        <v>70.219856912999788</v>
      </c>
      <c r="DD16" s="542">
        <f t="shared" si="47"/>
        <v>-22.416177089999984</v>
      </c>
      <c r="DE16" s="542">
        <f t="shared" si="47"/>
        <v>116.8790171600005</v>
      </c>
      <c r="DF16" s="542">
        <f t="shared" si="47"/>
        <v>168.48396226000094</v>
      </c>
      <c r="DG16" s="542">
        <f t="shared" si="47"/>
        <v>140.24306222999766</v>
      </c>
      <c r="DH16" s="542">
        <f t="shared" si="47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8">+DL8+DL7</f>
        <v>-15.623334209999932</v>
      </c>
      <c r="DM16" s="542">
        <f t="shared" si="48"/>
        <v>174.10718306999854</v>
      </c>
      <c r="DN16" s="542">
        <f t="shared" si="48"/>
        <v>1.6064917000013494</v>
      </c>
      <c r="DO16" s="542">
        <f t="shared" si="48"/>
        <v>30.674792929999185</v>
      </c>
      <c r="DP16" s="542">
        <f t="shared" si="48"/>
        <v>-87.982996829999266</v>
      </c>
      <c r="DQ16" s="542">
        <f t="shared" si="48"/>
        <v>5.4502077129984912</v>
      </c>
      <c r="DR16" s="542">
        <f t="shared" si="48"/>
        <v>37.497878790000755</v>
      </c>
      <c r="DS16" s="542">
        <f t="shared" si="48"/>
        <v>188.70350598559961</v>
      </c>
      <c r="DT16" s="542">
        <f t="shared" si="48"/>
        <v>-185.36997966999601</v>
      </c>
      <c r="DU16" s="542">
        <f t="shared" si="48"/>
        <v>76.168252440000657</v>
      </c>
      <c r="DV16" s="542">
        <f t="shared" si="48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9">+DZ8+DZ7</f>
        <v>-186.14266890499991</v>
      </c>
      <c r="EA16" s="542">
        <f t="shared" si="49"/>
        <v>72.988766329999962</v>
      </c>
      <c r="EB16" s="542">
        <f t="shared" si="49"/>
        <v>-13.077219319999376</v>
      </c>
      <c r="EC16" s="542">
        <f t="shared" si="49"/>
        <v>103.71527419999978</v>
      </c>
      <c r="ED16" s="542">
        <f t="shared" si="49"/>
        <v>-243.08917265000042</v>
      </c>
      <c r="EE16" s="542">
        <f t="shared" si="49"/>
        <v>-5.2977670799993106</v>
      </c>
      <c r="EF16" s="542">
        <f t="shared" si="49"/>
        <v>19.103981609997483</v>
      </c>
      <c r="EG16" s="542">
        <f t="shared" si="49"/>
        <v>5.6299352200028281</v>
      </c>
      <c r="EH16" s="542">
        <f t="shared" si="49"/>
        <v>31.867270179998286</v>
      </c>
      <c r="EI16" s="542">
        <f t="shared" si="49"/>
        <v>58.426643950000759</v>
      </c>
      <c r="EJ16" s="542">
        <f t="shared" si="49"/>
        <v>182.55256852999855</v>
      </c>
      <c r="EK16" s="542">
        <f t="shared" si="9"/>
        <v>89.947812492998708</v>
      </c>
      <c r="EL16" s="573"/>
      <c r="EM16" s="542">
        <f>+EM8+EM7</f>
        <v>183.79929701000006</v>
      </c>
      <c r="EN16" s="542">
        <f t="shared" ref="EN16:EX16" si="50">+EN8+EN7</f>
        <v>-281.55331249000011</v>
      </c>
      <c r="EO16" s="542">
        <f t="shared" si="50"/>
        <v>98.92164024000013</v>
      </c>
      <c r="EP16" s="542">
        <f t="shared" si="50"/>
        <v>28.942112889999095</v>
      </c>
      <c r="EQ16" s="542">
        <f t="shared" si="50"/>
        <v>-51.270406339999781</v>
      </c>
      <c r="ER16" s="542">
        <f t="shared" si="50"/>
        <v>-83.663774839999277</v>
      </c>
      <c r="ES16" s="542">
        <f t="shared" si="50"/>
        <v>-11.77189728000095</v>
      </c>
      <c r="ET16" s="542">
        <f t="shared" si="50"/>
        <v>37.322899640000514</v>
      </c>
      <c r="EU16" s="542">
        <f t="shared" si="50"/>
        <v>110.84848176999955</v>
      </c>
      <c r="EV16" s="542">
        <f t="shared" si="50"/>
        <v>38.925787630000158</v>
      </c>
      <c r="EW16" s="542">
        <f t="shared" si="50"/>
        <v>109.61481692666729</v>
      </c>
      <c r="EX16" s="542">
        <f t="shared" si="50"/>
        <v>173.65060411875811</v>
      </c>
      <c r="EY16" s="542">
        <f t="shared" si="10"/>
        <v>353.7662492754248</v>
      </c>
      <c r="EZ16" s="573"/>
      <c r="FA16" s="542">
        <f t="shared" ref="FA16:FL16" si="51">+FA8+FA7</f>
        <v>-94.022994161614889</v>
      </c>
      <c r="FB16" s="542">
        <f t="shared" si="51"/>
        <v>83.316076619648015</v>
      </c>
      <c r="FC16" s="542">
        <f t="shared" si="51"/>
        <v>98.816409571230992</v>
      </c>
      <c r="FD16" s="542">
        <f t="shared" si="51"/>
        <v>48.919445579082378</v>
      </c>
      <c r="FE16" s="542">
        <f t="shared" si="51"/>
        <v>-82.527088009342492</v>
      </c>
      <c r="FF16" s="542">
        <f t="shared" si="51"/>
        <v>-72.099997145562185</v>
      </c>
      <c r="FG16" s="542">
        <f t="shared" si="51"/>
        <v>-0.53625699082074618</v>
      </c>
      <c r="FH16" s="542">
        <f t="shared" si="51"/>
        <v>17.82249722097578</v>
      </c>
      <c r="FI16" s="542">
        <f t="shared" si="51"/>
        <v>80.175359901591136</v>
      </c>
      <c r="FJ16" s="542">
        <f t="shared" si="51"/>
        <v>54.340154700117509</v>
      </c>
      <c r="FK16" s="542">
        <f t="shared" si="51"/>
        <v>77.618175165958178</v>
      </c>
      <c r="FL16" s="542">
        <f t="shared" si="51"/>
        <v>304.43357579347207</v>
      </c>
      <c r="FM16" s="542">
        <f t="shared" si="11"/>
        <v>516.25535824473582</v>
      </c>
      <c r="FO16" s="542">
        <f>+FO8+FO7</f>
        <v>-514.97060520515458</v>
      </c>
      <c r="FP16" s="542">
        <f t="shared" ref="FP16:FZ16" si="52">+FP8+FP7</f>
        <v>-95.153403576260359</v>
      </c>
      <c r="FQ16" s="542">
        <f t="shared" si="52"/>
        <v>-63.758884581984297</v>
      </c>
      <c r="FR16" s="542">
        <f t="shared" si="52"/>
        <v>-32.061296808111557</v>
      </c>
      <c r="FS16" s="542">
        <f t="shared" si="52"/>
        <v>-46.822294418124919</v>
      </c>
      <c r="FT16" s="542">
        <f t="shared" si="52"/>
        <v>-108.59435004485495</v>
      </c>
      <c r="FU16" s="542">
        <f t="shared" si="52"/>
        <v>20.944590499495369</v>
      </c>
      <c r="FV16" s="542">
        <f t="shared" si="52"/>
        <v>13.111392346092178</v>
      </c>
      <c r="FW16" s="542">
        <f t="shared" si="52"/>
        <v>-39.844774499222645</v>
      </c>
      <c r="FX16" s="542">
        <f t="shared" si="52"/>
        <v>14.424362484482646</v>
      </c>
      <c r="FY16" s="542">
        <f t="shared" si="52"/>
        <v>57.77832856136925</v>
      </c>
      <c r="FZ16" s="542">
        <f t="shared" si="52"/>
        <v>268.80701065980753</v>
      </c>
      <c r="GA16" s="542">
        <f>+SUM(FO16:FZ16)</f>
        <v>-526.13992458246639</v>
      </c>
      <c r="GC16" s="542">
        <f t="shared" ref="GC16" si="53">+GC8+GC7</f>
        <v>-622.7059450394072</v>
      </c>
      <c r="GD16" s="542">
        <f>+SUM(GC16:GC16)</f>
        <v>-622.7059450394072</v>
      </c>
    </row>
    <row r="17" spans="2:186" ht="15.75" x14ac:dyDescent="0.25">
      <c r="B17" s="687" t="s">
        <v>96</v>
      </c>
      <c r="C17" s="542">
        <f t="shared" ref="C17:N17" si="54">+C18+C30+C32</f>
        <v>-105.31111018919987</v>
      </c>
      <c r="D17" s="542">
        <f t="shared" si="54"/>
        <v>15.031457309199496</v>
      </c>
      <c r="E17" s="542">
        <f t="shared" si="54"/>
        <v>59.840353980000287</v>
      </c>
      <c r="F17" s="542">
        <f t="shared" si="54"/>
        <v>98.96451048999981</v>
      </c>
      <c r="G17" s="542">
        <f t="shared" si="54"/>
        <v>8.6523218800001871</v>
      </c>
      <c r="H17" s="542">
        <f t="shared" si="54"/>
        <v>-17.345687129999568</v>
      </c>
      <c r="I17" s="542">
        <f t="shared" si="54"/>
        <v>2.0760480299999298</v>
      </c>
      <c r="J17" s="542">
        <f t="shared" si="54"/>
        <v>29.203545199999617</v>
      </c>
      <c r="K17" s="542">
        <f t="shared" si="54"/>
        <v>-58.692639269999766</v>
      </c>
      <c r="L17" s="542">
        <f t="shared" si="54"/>
        <v>30.239845351799435</v>
      </c>
      <c r="M17" s="542">
        <f t="shared" si="54"/>
        <v>84.461344722499405</v>
      </c>
      <c r="N17" s="542">
        <f t="shared" si="54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55">+R18+R30+R32</f>
        <v>23.384751579999893</v>
      </c>
      <c r="S17" s="542">
        <f t="shared" si="55"/>
        <v>1.5832907700000192</v>
      </c>
      <c r="T17" s="542">
        <f t="shared" si="55"/>
        <v>-4.3913044138000963</v>
      </c>
      <c r="U17" s="542">
        <f t="shared" si="55"/>
        <v>10.803659540000011</v>
      </c>
      <c r="V17" s="542">
        <f t="shared" si="55"/>
        <v>126.12928550999924</v>
      </c>
      <c r="W17" s="542">
        <f t="shared" si="55"/>
        <v>-58.737117519998947</v>
      </c>
      <c r="X17" s="542">
        <f t="shared" si="55"/>
        <v>4.6717243799997448</v>
      </c>
      <c r="Y17" s="542">
        <f t="shared" si="55"/>
        <v>49.45445435000007</v>
      </c>
      <c r="Z17" s="542">
        <f t="shared" si="55"/>
        <v>9.4887850499990023</v>
      </c>
      <c r="AA17" s="542">
        <f t="shared" si="55"/>
        <v>74.930264720001517</v>
      </c>
      <c r="AB17" s="542">
        <f t="shared" si="55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6">+AF18+AF30+AF32</f>
        <v>-0.49851785999995357</v>
      </c>
      <c r="AG17" s="542">
        <f t="shared" si="56"/>
        <v>-200.93205765999988</v>
      </c>
      <c r="AH17" s="542">
        <f t="shared" si="56"/>
        <v>79.573362220000575</v>
      </c>
      <c r="AI17" s="542">
        <f t="shared" si="56"/>
        <v>-18.658292850000084</v>
      </c>
      <c r="AJ17" s="542">
        <f t="shared" si="56"/>
        <v>4.8454896299998538</v>
      </c>
      <c r="AK17" s="542">
        <f t="shared" si="56"/>
        <v>-86.825069040000244</v>
      </c>
      <c r="AL17" s="542">
        <f t="shared" si="56"/>
        <v>195.43320609000074</v>
      </c>
      <c r="AM17" s="542">
        <f t="shared" si="56"/>
        <v>-54.967702430000699</v>
      </c>
      <c r="AN17" s="542">
        <f t="shared" si="56"/>
        <v>-18.424232349999603</v>
      </c>
      <c r="AO17" s="542">
        <f t="shared" si="56"/>
        <v>148.64737867999935</v>
      </c>
      <c r="AP17" s="542">
        <f t="shared" si="56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7">+AT18+AT30+AT32</f>
        <v>301.29692820999998</v>
      </c>
      <c r="AU17" s="542">
        <f t="shared" si="57"/>
        <v>-73.588613179999683</v>
      </c>
      <c r="AV17" s="542">
        <f t="shared" si="57"/>
        <v>-34.072424179999999</v>
      </c>
      <c r="AW17" s="542">
        <f t="shared" si="57"/>
        <v>26.354984410000085</v>
      </c>
      <c r="AX17" s="542">
        <f t="shared" si="57"/>
        <v>11.925778589998709</v>
      </c>
      <c r="AY17" s="542">
        <f t="shared" si="57"/>
        <v>30.412826450000438</v>
      </c>
      <c r="AZ17" s="542">
        <f t="shared" si="57"/>
        <v>61.541694090000156</v>
      </c>
      <c r="BA17" s="542">
        <f t="shared" si="57"/>
        <v>39.566274120000905</v>
      </c>
      <c r="BB17" s="542">
        <f t="shared" si="57"/>
        <v>83.041898269999706</v>
      </c>
      <c r="BC17" s="542">
        <f t="shared" si="57"/>
        <v>79.784036060000616</v>
      </c>
      <c r="BD17" s="542">
        <f t="shared" si="57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8">+BH18+BH30+BH32</f>
        <v>-112.99016422999946</v>
      </c>
      <c r="BI17" s="542">
        <f t="shared" si="58"/>
        <v>-22.031782560000035</v>
      </c>
      <c r="BJ17" s="542">
        <f t="shared" si="58"/>
        <v>25.927337139999583</v>
      </c>
      <c r="BK17" s="542">
        <f t="shared" si="58"/>
        <v>8.4548363800002484</v>
      </c>
      <c r="BL17" s="542">
        <f t="shared" si="58"/>
        <v>13.108769929999795</v>
      </c>
      <c r="BM17" s="542">
        <f t="shared" si="58"/>
        <v>-26.011983840000191</v>
      </c>
      <c r="BN17" s="542">
        <f t="shared" si="58"/>
        <v>5.1813973300005784</v>
      </c>
      <c r="BO17" s="542">
        <f t="shared" si="58"/>
        <v>-22.944629520000703</v>
      </c>
      <c r="BP17" s="542">
        <f t="shared" si="58"/>
        <v>103.02188057999909</v>
      </c>
      <c r="BQ17" s="542">
        <f t="shared" si="58"/>
        <v>62.936328920001003</v>
      </c>
      <c r="BR17" s="542">
        <f t="shared" si="58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9">+BV18+BV30+BV32</f>
        <v>25.775279850000111</v>
      </c>
      <c r="BW17" s="542">
        <f t="shared" si="59"/>
        <v>-142.36541155000069</v>
      </c>
      <c r="BX17" s="542">
        <f t="shared" si="59"/>
        <v>-70.971874399999081</v>
      </c>
      <c r="BY17" s="542">
        <f t="shared" si="59"/>
        <v>-49.065292797000531</v>
      </c>
      <c r="BZ17" s="542">
        <f t="shared" si="59"/>
        <v>55.20617735599987</v>
      </c>
      <c r="CA17" s="542">
        <f t="shared" si="59"/>
        <v>141.07130013300082</v>
      </c>
      <c r="CB17" s="542">
        <f t="shared" si="59"/>
        <v>0.72350486000108916</v>
      </c>
      <c r="CC17" s="542">
        <f t="shared" si="59"/>
        <v>273.67410056999893</v>
      </c>
      <c r="CD17" s="542">
        <f t="shared" si="59"/>
        <v>-8.0603434999989183</v>
      </c>
      <c r="CE17" s="542">
        <f t="shared" si="59"/>
        <v>24.950409509998714</v>
      </c>
      <c r="CF17" s="542">
        <f t="shared" si="59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60">+CJ18+CJ30+CJ32</f>
        <v>21.232241270000138</v>
      </c>
      <c r="CK17" s="542">
        <f t="shared" si="60"/>
        <v>0.56165924999996975</v>
      </c>
      <c r="CL17" s="542">
        <f t="shared" si="60"/>
        <v>52.736731979999206</v>
      </c>
      <c r="CM17" s="542">
        <f t="shared" si="60"/>
        <v>52.995205080001114</v>
      </c>
      <c r="CN17" s="542">
        <f t="shared" si="60"/>
        <v>46.194610709999282</v>
      </c>
      <c r="CO17" s="542">
        <f t="shared" si="60"/>
        <v>96.153591833000121</v>
      </c>
      <c r="CP17" s="542">
        <f t="shared" si="60"/>
        <v>-75.426208400000448</v>
      </c>
      <c r="CQ17" s="542">
        <f t="shared" si="60"/>
        <v>-201.02688797000025</v>
      </c>
      <c r="CR17" s="542">
        <f t="shared" si="60"/>
        <v>271.79520437000019</v>
      </c>
      <c r="CS17" s="542">
        <f t="shared" si="60"/>
        <v>162.03005757000022</v>
      </c>
      <c r="CT17" s="542">
        <f t="shared" si="60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61">+CX18+CX30+CX32</f>
        <v>-75.055571880000159</v>
      </c>
      <c r="CY17" s="542">
        <f t="shared" si="61"/>
        <v>-75.196703439999695</v>
      </c>
      <c r="CZ17" s="542">
        <f t="shared" si="61"/>
        <v>4.2427981200003053</v>
      </c>
      <c r="DA17" s="542">
        <f t="shared" si="61"/>
        <v>-574.32687618000057</v>
      </c>
      <c r="DB17" s="542">
        <f t="shared" si="61"/>
        <v>-26.743822919999442</v>
      </c>
      <c r="DC17" s="542">
        <f t="shared" si="61"/>
        <v>38.477195912999555</v>
      </c>
      <c r="DD17" s="542">
        <f t="shared" si="61"/>
        <v>-130.23943408999978</v>
      </c>
      <c r="DE17" s="542">
        <f t="shared" si="61"/>
        <v>110.58306416000045</v>
      </c>
      <c r="DF17" s="542">
        <f t="shared" si="61"/>
        <v>321.47202326000075</v>
      </c>
      <c r="DG17" s="542">
        <f t="shared" si="61"/>
        <v>59.25901622999762</v>
      </c>
      <c r="DH17" s="542">
        <f t="shared" si="61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62">+DL18+DL30+DL32</f>
        <v>-0.14993320999974458</v>
      </c>
      <c r="DM17" s="542">
        <f t="shared" si="62"/>
        <v>264.70198106999879</v>
      </c>
      <c r="DN17" s="542">
        <f t="shared" si="62"/>
        <v>-0.58410329999889754</v>
      </c>
      <c r="DO17" s="542">
        <f t="shared" si="62"/>
        <v>84.770784929999195</v>
      </c>
      <c r="DP17" s="542">
        <f t="shared" si="62"/>
        <v>16.077897170000711</v>
      </c>
      <c r="DQ17" s="542">
        <f t="shared" si="62"/>
        <v>1.4945047129986335</v>
      </c>
      <c r="DR17" s="542">
        <f t="shared" si="62"/>
        <v>-36.386344209999486</v>
      </c>
      <c r="DS17" s="542">
        <f t="shared" si="62"/>
        <v>202.13222998559991</v>
      </c>
      <c r="DT17" s="542">
        <f t="shared" si="62"/>
        <v>-165.12576766999621</v>
      </c>
      <c r="DU17" s="542">
        <f t="shared" si="62"/>
        <v>64.42909544000068</v>
      </c>
      <c r="DV17" s="542">
        <f t="shared" si="62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63">+DZ18+DZ30+DZ32</f>
        <v>-199.33428190499984</v>
      </c>
      <c r="EA17" s="542">
        <f t="shared" si="63"/>
        <v>22.326503330000026</v>
      </c>
      <c r="EB17" s="542">
        <f t="shared" si="63"/>
        <v>33.97924568000051</v>
      </c>
      <c r="EC17" s="542">
        <f t="shared" si="63"/>
        <v>212.93207519999982</v>
      </c>
      <c r="ED17" s="542">
        <f t="shared" si="63"/>
        <v>-197.07751765000043</v>
      </c>
      <c r="EE17" s="542">
        <f t="shared" si="63"/>
        <v>44.500014920000552</v>
      </c>
      <c r="EF17" s="542">
        <f t="shared" si="63"/>
        <v>13.763291609997488</v>
      </c>
      <c r="EG17" s="542">
        <f t="shared" si="63"/>
        <v>8.5883592200027579</v>
      </c>
      <c r="EH17" s="542">
        <f t="shared" si="63"/>
        <v>3.5028911799986382</v>
      </c>
      <c r="EI17" s="542">
        <f t="shared" si="63"/>
        <v>80.584010950000334</v>
      </c>
      <c r="EJ17" s="542">
        <f t="shared" si="63"/>
        <v>39.180307689998926</v>
      </c>
      <c r="EK17" s="542">
        <f t="shared" si="9"/>
        <v>326.51084965299879</v>
      </c>
      <c r="EL17" s="573"/>
      <c r="EM17" s="542">
        <f>+EM18+EM30+EM32</f>
        <v>347.73547816999979</v>
      </c>
      <c r="EN17" s="542">
        <f t="shared" ref="EN17:EX17" si="64">+EN18+EN30+EN32</f>
        <v>-342.15599430000003</v>
      </c>
      <c r="EO17" s="542">
        <f t="shared" si="64"/>
        <v>46.872287740000189</v>
      </c>
      <c r="EP17" s="542">
        <f t="shared" si="64"/>
        <v>-19.120232240000711</v>
      </c>
      <c r="EQ17" s="542">
        <f t="shared" si="64"/>
        <v>18.662005829999892</v>
      </c>
      <c r="ER17" s="542">
        <f t="shared" si="64"/>
        <v>-12.767667199999185</v>
      </c>
      <c r="ES17" s="542">
        <f t="shared" si="64"/>
        <v>-61.105922580011068</v>
      </c>
      <c r="ET17" s="542">
        <f t="shared" si="64"/>
        <v>149.10135953000963</v>
      </c>
      <c r="EU17" s="542">
        <f t="shared" si="64"/>
        <v>69.361063060000745</v>
      </c>
      <c r="EV17" s="542">
        <f t="shared" si="64"/>
        <v>-143.00934594000017</v>
      </c>
      <c r="EW17" s="542">
        <f t="shared" si="64"/>
        <v>-76.685139303332619</v>
      </c>
      <c r="EX17" s="542">
        <f t="shared" si="64"/>
        <v>-106.87726050124184</v>
      </c>
      <c r="EY17" s="542">
        <f t="shared" si="10"/>
        <v>-129.98936773457535</v>
      </c>
      <c r="EZ17" s="573"/>
      <c r="FA17" s="542">
        <f t="shared" ref="FA17:FL17" si="65">+FA18+FA30+FA32</f>
        <v>-24.64867888161578</v>
      </c>
      <c r="FB17" s="542">
        <f t="shared" si="65"/>
        <v>65.000147599648813</v>
      </c>
      <c r="FC17" s="542">
        <f t="shared" si="65"/>
        <v>52.478301431230946</v>
      </c>
      <c r="FD17" s="542">
        <f t="shared" si="65"/>
        <v>149.04113367908241</v>
      </c>
      <c r="FE17" s="542">
        <f t="shared" si="65"/>
        <v>83.700356480657433</v>
      </c>
      <c r="FF17" s="542">
        <f t="shared" si="65"/>
        <v>50.357484284438172</v>
      </c>
      <c r="FG17" s="542">
        <f t="shared" si="65"/>
        <v>88.286528829179062</v>
      </c>
      <c r="FH17" s="542">
        <f t="shared" si="65"/>
        <v>37.13427067097593</v>
      </c>
      <c r="FI17" s="542">
        <f t="shared" si="65"/>
        <v>36.445793131590889</v>
      </c>
      <c r="FJ17" s="542">
        <f t="shared" si="65"/>
        <v>20.448133700117619</v>
      </c>
      <c r="FK17" s="542">
        <f t="shared" si="65"/>
        <v>39.778335285957951</v>
      </c>
      <c r="FL17" s="542">
        <f t="shared" si="65"/>
        <v>14.621946513472224</v>
      </c>
      <c r="FM17" s="542">
        <f t="shared" si="11"/>
        <v>612.64375272473569</v>
      </c>
      <c r="FO17" s="542">
        <f>+FO18+FO30+FO32</f>
        <v>-371.05689627515483</v>
      </c>
      <c r="FP17" s="542">
        <f t="shared" ref="FP17:FZ17" si="66">+FP18+FP30+FP32</f>
        <v>-138.64013720626002</v>
      </c>
      <c r="FQ17" s="542">
        <f t="shared" si="66"/>
        <v>-37.45707282198434</v>
      </c>
      <c r="FR17" s="542">
        <f t="shared" si="66"/>
        <v>93.73628355188842</v>
      </c>
      <c r="FS17" s="542">
        <f t="shared" si="66"/>
        <v>-26.89252944812521</v>
      </c>
      <c r="FT17" s="542">
        <f t="shared" si="66"/>
        <v>15.657286445145292</v>
      </c>
      <c r="FU17" s="542">
        <f t="shared" si="66"/>
        <v>-20.822097280504835</v>
      </c>
      <c r="FV17" s="542">
        <f t="shared" si="66"/>
        <v>-140.06420512390756</v>
      </c>
      <c r="FW17" s="542">
        <f t="shared" si="66"/>
        <v>-36.623666069222914</v>
      </c>
      <c r="FX17" s="542">
        <f t="shared" si="66"/>
        <v>61.549260834482844</v>
      </c>
      <c r="FY17" s="542">
        <f t="shared" si="66"/>
        <v>131.53891839136929</v>
      </c>
      <c r="FZ17" s="542">
        <f t="shared" si="66"/>
        <v>35.275534049807518</v>
      </c>
      <c r="GA17" s="542">
        <f>+SUM(FO17:FZ17)</f>
        <v>-433.79932095246642</v>
      </c>
      <c r="GC17" s="542">
        <f t="shared" ref="GC17" si="67">+GC18+GC30+GC32</f>
        <v>-318.29771854940708</v>
      </c>
      <c r="GD17" s="542">
        <f>+SUM(GC17:GC17)</f>
        <v>-318.29771854940708</v>
      </c>
    </row>
    <row r="18" spans="2:186" ht="15.75" x14ac:dyDescent="0.25">
      <c r="B18" s="690" t="s">
        <v>51</v>
      </c>
      <c r="C18" s="520">
        <f t="shared" ref="C18:N18" si="68">+C19+C26+C27+C28+C29</f>
        <v>11.15147065</v>
      </c>
      <c r="D18" s="520">
        <f t="shared" si="68"/>
        <v>0</v>
      </c>
      <c r="E18" s="520">
        <f t="shared" si="68"/>
        <v>22.89475243</v>
      </c>
      <c r="F18" s="520">
        <f t="shared" si="68"/>
        <v>29.675209410000001</v>
      </c>
      <c r="G18" s="520">
        <f t="shared" si="68"/>
        <v>3.0971525899999999</v>
      </c>
      <c r="H18" s="520">
        <f t="shared" si="68"/>
        <v>8.5306554600000002</v>
      </c>
      <c r="I18" s="520">
        <f t="shared" si="68"/>
        <v>0</v>
      </c>
      <c r="J18" s="520">
        <f t="shared" si="68"/>
        <v>9.0423145199999997</v>
      </c>
      <c r="K18" s="520">
        <f t="shared" si="68"/>
        <v>4.7371931900000002</v>
      </c>
      <c r="L18" s="520">
        <f t="shared" si="68"/>
        <v>6.7584194600000007</v>
      </c>
      <c r="M18" s="520">
        <f t="shared" si="68"/>
        <v>18.479897899999997</v>
      </c>
      <c r="N18" s="520">
        <f t="shared" si="68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9">+R19+R26+R27+R28+R29</f>
        <v>0</v>
      </c>
      <c r="S18" s="520">
        <f t="shared" si="69"/>
        <v>2.3463372599999999</v>
      </c>
      <c r="T18" s="520">
        <f t="shared" si="69"/>
        <v>3.9840391899999998</v>
      </c>
      <c r="U18" s="520">
        <f t="shared" si="69"/>
        <v>0</v>
      </c>
      <c r="V18" s="520">
        <f t="shared" si="69"/>
        <v>19.647082165999997</v>
      </c>
      <c r="W18" s="520">
        <f t="shared" si="69"/>
        <v>0.39191871999999994</v>
      </c>
      <c r="X18" s="520">
        <f t="shared" si="69"/>
        <v>8.7097414099999995</v>
      </c>
      <c r="Y18" s="520">
        <f t="shared" si="69"/>
        <v>19.57103296</v>
      </c>
      <c r="Z18" s="520">
        <f t="shared" si="69"/>
        <v>5.0280809690000003</v>
      </c>
      <c r="AA18" s="520">
        <f t="shared" si="69"/>
        <v>16.950280970000001</v>
      </c>
      <c r="AB18" s="520">
        <f t="shared" si="69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70">+AF19+AF26+AF27+AF28+AF29</f>
        <v>1.2981345799999999</v>
      </c>
      <c r="AG18" s="520">
        <f t="shared" si="70"/>
        <v>0</v>
      </c>
      <c r="AH18" s="520">
        <f t="shared" si="70"/>
        <v>2.2999999999999998</v>
      </c>
      <c r="AI18" s="520">
        <f t="shared" si="70"/>
        <v>3.3965806999999999</v>
      </c>
      <c r="AJ18" s="520">
        <f t="shared" si="70"/>
        <v>2.3086611499999998</v>
      </c>
      <c r="AK18" s="520">
        <f t="shared" si="70"/>
        <v>3.3851988699999995</v>
      </c>
      <c r="AL18" s="520">
        <f t="shared" si="70"/>
        <v>3.0965806899999997</v>
      </c>
      <c r="AM18" s="520">
        <f t="shared" si="70"/>
        <v>1.33063697</v>
      </c>
      <c r="AN18" s="520">
        <f t="shared" si="70"/>
        <v>0</v>
      </c>
      <c r="AO18" s="520">
        <f t="shared" si="70"/>
        <v>113.875561</v>
      </c>
      <c r="AP18" s="520">
        <f t="shared" si="70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71">+AT19+AT26+AT27+AT28+AT29</f>
        <v>14.807373150000002</v>
      </c>
      <c r="AU18" s="520">
        <f t="shared" si="71"/>
        <v>0</v>
      </c>
      <c r="AV18" s="520">
        <f t="shared" si="71"/>
        <v>0</v>
      </c>
      <c r="AW18" s="520">
        <f t="shared" si="71"/>
        <v>15.31349552</v>
      </c>
      <c r="AX18" s="520">
        <f t="shared" si="71"/>
        <v>0</v>
      </c>
      <c r="AY18" s="520">
        <f t="shared" si="71"/>
        <v>4.1765394699999998</v>
      </c>
      <c r="AZ18" s="520">
        <f t="shared" si="71"/>
        <v>10</v>
      </c>
      <c r="BA18" s="520">
        <f t="shared" si="71"/>
        <v>12.90664394</v>
      </c>
      <c r="BB18" s="520">
        <f t="shared" si="71"/>
        <v>15.610693770000001</v>
      </c>
      <c r="BC18" s="520">
        <f t="shared" si="71"/>
        <v>0</v>
      </c>
      <c r="BD18" s="520">
        <f t="shared" si="71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72">+BH19+BH26+BH27+BH28+BH29</f>
        <v>0</v>
      </c>
      <c r="BI18" s="520">
        <f t="shared" si="72"/>
        <v>0</v>
      </c>
      <c r="BJ18" s="520">
        <f t="shared" si="72"/>
        <v>10.573263470000001</v>
      </c>
      <c r="BK18" s="520">
        <f t="shared" si="72"/>
        <v>6.077725</v>
      </c>
      <c r="BL18" s="520">
        <f t="shared" si="72"/>
        <v>54.430913969999999</v>
      </c>
      <c r="BM18" s="520">
        <f t="shared" si="72"/>
        <v>0.93810646999999991</v>
      </c>
      <c r="BN18" s="520">
        <f t="shared" si="72"/>
        <v>1.182804</v>
      </c>
      <c r="BO18" s="520">
        <f t="shared" si="72"/>
        <v>22.21396524</v>
      </c>
      <c r="BP18" s="520">
        <f t="shared" si="72"/>
        <v>60.955221480000006</v>
      </c>
      <c r="BQ18" s="520">
        <f t="shared" si="72"/>
        <v>0</v>
      </c>
      <c r="BR18" s="520">
        <f t="shared" si="72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73">+BV19+BV26+BV27+BV28+BV29</f>
        <v>5.1324096700000004</v>
      </c>
      <c r="BW18" s="520">
        <f t="shared" si="73"/>
        <v>7.1729433299999998</v>
      </c>
      <c r="BX18" s="520">
        <f t="shared" si="73"/>
        <v>1.6002809999999998</v>
      </c>
      <c r="BY18" s="520">
        <f t="shared" si="73"/>
        <v>24.210082190000001</v>
      </c>
      <c r="BZ18" s="520">
        <f t="shared" si="73"/>
        <v>13.817931700000001</v>
      </c>
      <c r="CA18" s="520">
        <f t="shared" si="73"/>
        <v>0</v>
      </c>
      <c r="CB18" s="520">
        <f t="shared" si="73"/>
        <v>6.3974216100000003</v>
      </c>
      <c r="CC18" s="520">
        <f t="shared" si="73"/>
        <v>12.803040000000001</v>
      </c>
      <c r="CD18" s="520">
        <f t="shared" si="73"/>
        <v>0.57217881000000015</v>
      </c>
      <c r="CE18" s="520">
        <f t="shared" si="73"/>
        <v>10.6217083</v>
      </c>
      <c r="CF18" s="520">
        <f t="shared" si="73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74">+CJ19+CJ26+CJ27+CJ28+CJ29</f>
        <v>22.291168209999999</v>
      </c>
      <c r="CK18" s="520">
        <f t="shared" si="74"/>
        <v>5</v>
      </c>
      <c r="CL18" s="520">
        <f t="shared" si="74"/>
        <v>5.6513379299999995</v>
      </c>
      <c r="CM18" s="520">
        <f t="shared" si="74"/>
        <v>12.83167478</v>
      </c>
      <c r="CN18" s="520">
        <f t="shared" si="74"/>
        <v>7.1927165799999999</v>
      </c>
      <c r="CO18" s="520">
        <f t="shared" si="74"/>
        <v>0</v>
      </c>
      <c r="CP18" s="520">
        <f t="shared" si="74"/>
        <v>3.9465506100000001</v>
      </c>
      <c r="CQ18" s="520">
        <f t="shared" si="74"/>
        <v>2.03779435</v>
      </c>
      <c r="CR18" s="520">
        <f t="shared" si="74"/>
        <v>64.573919818000007</v>
      </c>
      <c r="CS18" s="520">
        <f t="shared" si="74"/>
        <v>32.023502930000006</v>
      </c>
      <c r="CT18" s="520">
        <f t="shared" si="74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75">+CX19+CX26+CX27+CX28+CX29</f>
        <v>0</v>
      </c>
      <c r="CY18" s="520">
        <f t="shared" si="75"/>
        <v>5.4832077499999992</v>
      </c>
      <c r="CZ18" s="520">
        <f t="shared" si="75"/>
        <v>26.048321560000002</v>
      </c>
      <c r="DA18" s="520">
        <f t="shared" si="75"/>
        <v>3.6711916809999998</v>
      </c>
      <c r="DB18" s="520">
        <f t="shared" si="75"/>
        <v>6.8792105100000001</v>
      </c>
      <c r="DC18" s="520">
        <f t="shared" si="75"/>
        <v>30</v>
      </c>
      <c r="DD18" s="520">
        <f t="shared" si="75"/>
        <v>7.8800025500000004</v>
      </c>
      <c r="DE18" s="520">
        <f t="shared" si="75"/>
        <v>2.7742645300000004</v>
      </c>
      <c r="DF18" s="520">
        <f t="shared" si="75"/>
        <v>21.807798429999998</v>
      </c>
      <c r="DG18" s="520">
        <f t="shared" si="75"/>
        <v>6.3002818100000004</v>
      </c>
      <c r="DH18" s="520">
        <f t="shared" si="75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76">+DL19+DL26+DL27+DL28+DL29</f>
        <v>0.18098848000000001</v>
      </c>
      <c r="DM18" s="520">
        <f t="shared" si="76"/>
        <v>2.8470693699999998</v>
      </c>
      <c r="DN18" s="520">
        <f t="shared" si="76"/>
        <v>4.37878715</v>
      </c>
      <c r="DO18" s="520">
        <f t="shared" si="76"/>
        <v>1.4616863500000001</v>
      </c>
      <c r="DP18" s="520">
        <f t="shared" si="76"/>
        <v>34.799999999999997</v>
      </c>
      <c r="DQ18" s="520">
        <f t="shared" si="76"/>
        <v>0</v>
      </c>
      <c r="DR18" s="520">
        <f t="shared" si="76"/>
        <v>0</v>
      </c>
      <c r="DS18" s="520">
        <f t="shared" si="76"/>
        <v>-8.8391999999999995E-4</v>
      </c>
      <c r="DT18" s="520">
        <f t="shared" si="76"/>
        <v>4.4973050900000002</v>
      </c>
      <c r="DU18" s="520">
        <f t="shared" si="76"/>
        <v>10.278487798</v>
      </c>
      <c r="DV18" s="520">
        <f t="shared" si="76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77">+DZ19+DZ26+DZ27+DZ28+DZ29</f>
        <v>0.57548522000000002</v>
      </c>
      <c r="EA18" s="520">
        <f t="shared" si="77"/>
        <v>3.8709638499999999</v>
      </c>
      <c r="EB18" s="520">
        <f t="shared" si="77"/>
        <v>0</v>
      </c>
      <c r="EC18" s="520">
        <f t="shared" si="77"/>
        <v>3.9206698100000001</v>
      </c>
      <c r="ED18" s="520">
        <f t="shared" si="77"/>
        <v>3.5237496000000004</v>
      </c>
      <c r="EE18" s="520">
        <f t="shared" si="77"/>
        <v>0.95988728000000001</v>
      </c>
      <c r="EF18" s="520">
        <f t="shared" si="77"/>
        <v>10.068430260000001</v>
      </c>
      <c r="EG18" s="520">
        <f t="shared" si="77"/>
        <v>0.84928722999999995</v>
      </c>
      <c r="EH18" s="520">
        <f t="shared" si="77"/>
        <v>9.8000000000000007</v>
      </c>
      <c r="EI18" s="520">
        <f t="shared" si="77"/>
        <v>21.919950759999999</v>
      </c>
      <c r="EJ18" s="520">
        <f t="shared" si="77"/>
        <v>9.9301156900000009</v>
      </c>
      <c r="EK18" s="520">
        <f t="shared" si="9"/>
        <v>66.852741899999998</v>
      </c>
      <c r="EL18" s="704"/>
      <c r="EM18" s="520">
        <f>+EM19+EM26+EM27+EM28+EM29</f>
        <v>0</v>
      </c>
      <c r="EN18" s="520">
        <f t="shared" ref="EN18:EX18" si="78">+EN19+EN26+EN27+EN28+EN29</f>
        <v>0</v>
      </c>
      <c r="EO18" s="520">
        <f t="shared" si="78"/>
        <v>3.7581909699999998</v>
      </c>
      <c r="EP18" s="520">
        <f t="shared" si="78"/>
        <v>10.9428635</v>
      </c>
      <c r="EQ18" s="520">
        <f t="shared" si="78"/>
        <v>1.9752218100000001</v>
      </c>
      <c r="ER18" s="520">
        <f t="shared" si="78"/>
        <v>0</v>
      </c>
      <c r="ES18" s="520">
        <f t="shared" si="78"/>
        <v>0.44740564199999999</v>
      </c>
      <c r="ET18" s="520">
        <f t="shared" si="78"/>
        <v>0</v>
      </c>
      <c r="EU18" s="520">
        <f t="shared" si="78"/>
        <v>12.740512860000001</v>
      </c>
      <c r="EV18" s="520">
        <f t="shared" si="78"/>
        <v>4.6588130999999997</v>
      </c>
      <c r="EW18" s="520">
        <f t="shared" si="78"/>
        <v>9.7166493800000016</v>
      </c>
      <c r="EX18" s="520">
        <f t="shared" si="78"/>
        <v>9.3030320499999988</v>
      </c>
      <c r="EY18" s="520">
        <f t="shared" si="10"/>
        <v>53.542689312</v>
      </c>
      <c r="EZ18" s="704"/>
      <c r="FA18" s="520">
        <f t="shared" ref="FA18:FL18" si="79">+FA19+FA26+FA27+FA28+FA29</f>
        <v>5.0077499999999997E-2</v>
      </c>
      <c r="FB18" s="520">
        <f t="shared" si="79"/>
        <v>0.36552472999999996</v>
      </c>
      <c r="FC18" s="520">
        <f t="shared" si="79"/>
        <v>5.0077499999999997E-2</v>
      </c>
      <c r="FD18" s="520">
        <f t="shared" si="79"/>
        <v>16.84794007</v>
      </c>
      <c r="FE18" s="520">
        <f t="shared" si="79"/>
        <v>1.5894183100000001</v>
      </c>
      <c r="FF18" s="520">
        <f t="shared" si="79"/>
        <v>5.6291762499999995</v>
      </c>
      <c r="FG18" s="520">
        <f t="shared" si="79"/>
        <v>1.7050265000000002</v>
      </c>
      <c r="FH18" s="520">
        <f t="shared" si="79"/>
        <v>5.3725913749999998</v>
      </c>
      <c r="FI18" s="520">
        <f t="shared" si="79"/>
        <v>0</v>
      </c>
      <c r="FJ18" s="520">
        <f t="shared" si="79"/>
        <v>15.90835</v>
      </c>
      <c r="FK18" s="520">
        <f t="shared" si="79"/>
        <v>0.60996947000000001</v>
      </c>
      <c r="FL18" s="520">
        <f t="shared" si="79"/>
        <v>22.847570587</v>
      </c>
      <c r="FM18" s="520">
        <f t="shared" si="11"/>
        <v>70.975722292</v>
      </c>
      <c r="FO18" s="520">
        <f>+FO19+FO26+FO27+FO28+FO29</f>
        <v>6.5401219800000003</v>
      </c>
      <c r="FP18" s="520">
        <f t="shared" ref="FP18:FZ18" si="80">+FP19+FP26+FP27+FP28+FP29</f>
        <v>6.0359758499999998</v>
      </c>
      <c r="FQ18" s="520">
        <f t="shared" si="80"/>
        <v>6.8046663900000004</v>
      </c>
      <c r="FR18" s="520">
        <f t="shared" si="80"/>
        <v>6.8538976700000003</v>
      </c>
      <c r="FS18" s="520">
        <f t="shared" si="80"/>
        <v>23.795865415000005</v>
      </c>
      <c r="FT18" s="520">
        <f t="shared" si="80"/>
        <v>0.37199187</v>
      </c>
      <c r="FU18" s="520">
        <f t="shared" si="80"/>
        <v>14.261088220000001</v>
      </c>
      <c r="FV18" s="520">
        <f t="shared" si="80"/>
        <v>3.4002133999999997</v>
      </c>
      <c r="FW18" s="520">
        <f t="shared" si="80"/>
        <v>38.701216189999997</v>
      </c>
      <c r="FX18" s="520">
        <f t="shared" si="80"/>
        <v>31.425323970000001</v>
      </c>
      <c r="FY18" s="520">
        <f t="shared" si="80"/>
        <v>7.4848571499999998</v>
      </c>
      <c r="FZ18" s="520">
        <f t="shared" si="80"/>
        <v>18.422410429999999</v>
      </c>
      <c r="GA18" s="520">
        <f>+SUM(FO18:FZ18)</f>
        <v>164.09762853500001</v>
      </c>
      <c r="GC18" s="520">
        <f t="shared" ref="GC18" si="81">+GC19+GC26+GC27+GC28+GC29</f>
        <v>32.672041749999998</v>
      </c>
      <c r="GD18" s="520">
        <f>+SUM(GC18:GC18)</f>
        <v>32.672041749999998</v>
      </c>
    </row>
    <row r="19" spans="2:186" ht="15.75" x14ac:dyDescent="0.25">
      <c r="B19" s="694" t="s">
        <v>680</v>
      </c>
      <c r="C19" s="518">
        <f>+SUM(C20:C25)</f>
        <v>11.15147065</v>
      </c>
      <c r="D19" s="518">
        <f t="shared" ref="D19:N19" si="82">+SUM(D20:D25)</f>
        <v>0</v>
      </c>
      <c r="E19" s="518">
        <f t="shared" si="82"/>
        <v>21.188293680000001</v>
      </c>
      <c r="F19" s="518">
        <f t="shared" si="82"/>
        <v>27.966326240000001</v>
      </c>
      <c r="G19" s="518">
        <f t="shared" si="82"/>
        <v>1.9615010799999999</v>
      </c>
      <c r="H19" s="518">
        <f t="shared" si="82"/>
        <v>8.5306554600000002</v>
      </c>
      <c r="I19" s="518">
        <f t="shared" si="82"/>
        <v>0</v>
      </c>
      <c r="J19" s="518">
        <f t="shared" si="82"/>
        <v>9.0423145199999997</v>
      </c>
      <c r="K19" s="518">
        <f t="shared" si="82"/>
        <v>2.5738179799999998</v>
      </c>
      <c r="L19" s="518">
        <f t="shared" si="82"/>
        <v>5.6072394300000008</v>
      </c>
      <c r="M19" s="518">
        <f t="shared" si="82"/>
        <v>18.479897899999997</v>
      </c>
      <c r="N19" s="518">
        <f t="shared" si="82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83">+SUM(R20:R25)</f>
        <v>0</v>
      </c>
      <c r="S19" s="518">
        <f t="shared" si="83"/>
        <v>2.3463372599999999</v>
      </c>
      <c r="T19" s="518">
        <f t="shared" si="83"/>
        <v>3.9840391899999998</v>
      </c>
      <c r="U19" s="518">
        <f t="shared" si="83"/>
        <v>0</v>
      </c>
      <c r="V19" s="518">
        <f t="shared" si="83"/>
        <v>19.050930729999997</v>
      </c>
      <c r="W19" s="518">
        <f t="shared" si="83"/>
        <v>0.39191871999999994</v>
      </c>
      <c r="X19" s="518">
        <f t="shared" si="83"/>
        <v>8.7097414099999995</v>
      </c>
      <c r="Y19" s="518">
        <f t="shared" si="83"/>
        <v>18.961298899999999</v>
      </c>
      <c r="Z19" s="518">
        <f t="shared" si="83"/>
        <v>3.9074476300000001</v>
      </c>
      <c r="AA19" s="518">
        <f t="shared" si="83"/>
        <v>16.950280970000001</v>
      </c>
      <c r="AB19" s="518">
        <f t="shared" si="83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84">+SUM(AF20:AF25)</f>
        <v>0</v>
      </c>
      <c r="AG19" s="518">
        <f t="shared" si="84"/>
        <v>0</v>
      </c>
      <c r="AH19" s="518">
        <f t="shared" si="84"/>
        <v>2.2999999999999998</v>
      </c>
      <c r="AI19" s="518">
        <f t="shared" si="84"/>
        <v>3.3965806999999999</v>
      </c>
      <c r="AJ19" s="518">
        <f t="shared" si="84"/>
        <v>0</v>
      </c>
      <c r="AK19" s="518">
        <f t="shared" si="84"/>
        <v>3.3851988699999995</v>
      </c>
      <c r="AL19" s="518">
        <f t="shared" si="84"/>
        <v>3.0965806899999997</v>
      </c>
      <c r="AM19" s="518">
        <f t="shared" si="84"/>
        <v>1.33063697</v>
      </c>
      <c r="AN19" s="518">
        <f t="shared" si="84"/>
        <v>0</v>
      </c>
      <c r="AO19" s="518">
        <f t="shared" si="84"/>
        <v>113.875561</v>
      </c>
      <c r="AP19" s="518">
        <f t="shared" si="84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85">+SUM(AT20:AT25)</f>
        <v>14.807373150000002</v>
      </c>
      <c r="AU19" s="518">
        <f t="shared" si="85"/>
        <v>0</v>
      </c>
      <c r="AV19" s="518">
        <f t="shared" si="85"/>
        <v>0</v>
      </c>
      <c r="AW19" s="518">
        <f t="shared" si="85"/>
        <v>15.31349552</v>
      </c>
      <c r="AX19" s="518">
        <f t="shared" si="85"/>
        <v>0</v>
      </c>
      <c r="AY19" s="518">
        <f t="shared" si="85"/>
        <v>1.6528239300000001</v>
      </c>
      <c r="AZ19" s="518">
        <f t="shared" si="85"/>
        <v>10</v>
      </c>
      <c r="BA19" s="518">
        <f t="shared" si="85"/>
        <v>12.90664394</v>
      </c>
      <c r="BB19" s="518">
        <f t="shared" si="85"/>
        <v>14.8</v>
      </c>
      <c r="BC19" s="518">
        <f t="shared" si="85"/>
        <v>0</v>
      </c>
      <c r="BD19" s="518">
        <f t="shared" si="85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86">+SUM(BH20:BH25)</f>
        <v>0</v>
      </c>
      <c r="BI19" s="518">
        <f t="shared" si="86"/>
        <v>0</v>
      </c>
      <c r="BJ19" s="518">
        <f t="shared" si="86"/>
        <v>10.573263470000001</v>
      </c>
      <c r="BK19" s="518">
        <f t="shared" si="86"/>
        <v>6.077725</v>
      </c>
      <c r="BL19" s="518">
        <f t="shared" si="86"/>
        <v>54.430913969999999</v>
      </c>
      <c r="BM19" s="518">
        <f t="shared" si="86"/>
        <v>0.93810646999999991</v>
      </c>
      <c r="BN19" s="518">
        <f t="shared" si="86"/>
        <v>0.5</v>
      </c>
      <c r="BO19" s="518">
        <f t="shared" si="86"/>
        <v>22.21396524</v>
      </c>
      <c r="BP19" s="518">
        <f t="shared" si="86"/>
        <v>60.955221480000006</v>
      </c>
      <c r="BQ19" s="518">
        <f t="shared" si="86"/>
        <v>0</v>
      </c>
      <c r="BR19" s="518">
        <f t="shared" si="86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87">+SUM(BV20:BV25)</f>
        <v>5.1324096700000004</v>
      </c>
      <c r="BW19" s="518">
        <f t="shared" si="87"/>
        <v>7.1729433299999998</v>
      </c>
      <c r="BX19" s="518">
        <f t="shared" si="87"/>
        <v>1.6002809999999998</v>
      </c>
      <c r="BY19" s="518">
        <f t="shared" si="87"/>
        <v>0.20050000000000001</v>
      </c>
      <c r="BZ19" s="518">
        <f t="shared" si="87"/>
        <v>13.817931700000001</v>
      </c>
      <c r="CA19" s="518">
        <f t="shared" si="87"/>
        <v>0</v>
      </c>
      <c r="CB19" s="518">
        <f t="shared" si="87"/>
        <v>6.3974216100000003</v>
      </c>
      <c r="CC19" s="518">
        <f t="shared" si="87"/>
        <v>12.803040000000001</v>
      </c>
      <c r="CD19" s="518">
        <f t="shared" si="87"/>
        <v>0.57217881000000015</v>
      </c>
      <c r="CE19" s="518">
        <f t="shared" si="87"/>
        <v>10.6217083</v>
      </c>
      <c r="CF19" s="518">
        <f t="shared" si="87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88">+SUM(CJ20:CJ25)</f>
        <v>17.664523490000001</v>
      </c>
      <c r="CK19" s="518">
        <f t="shared" si="88"/>
        <v>5</v>
      </c>
      <c r="CL19" s="518">
        <f t="shared" si="88"/>
        <v>0</v>
      </c>
      <c r="CM19" s="518">
        <f t="shared" si="88"/>
        <v>7.3859060599999991</v>
      </c>
      <c r="CN19" s="518">
        <f t="shared" si="88"/>
        <v>0</v>
      </c>
      <c r="CO19" s="518">
        <f t="shared" si="88"/>
        <v>0</v>
      </c>
      <c r="CP19" s="518">
        <f t="shared" si="88"/>
        <v>3.9465506100000001</v>
      </c>
      <c r="CQ19" s="518">
        <f t="shared" si="88"/>
        <v>2.03779435</v>
      </c>
      <c r="CR19" s="518">
        <f t="shared" si="88"/>
        <v>60</v>
      </c>
      <c r="CS19" s="518">
        <f t="shared" si="88"/>
        <v>8.5</v>
      </c>
      <c r="CT19" s="518">
        <f t="shared" si="88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89">+SUM(CX20:CX25)</f>
        <v>0</v>
      </c>
      <c r="CY19" s="518">
        <f t="shared" si="89"/>
        <v>0</v>
      </c>
      <c r="CZ19" s="518">
        <f t="shared" si="89"/>
        <v>26.048321560000002</v>
      </c>
      <c r="DA19" s="518">
        <f t="shared" si="89"/>
        <v>0</v>
      </c>
      <c r="DB19" s="518">
        <f t="shared" si="89"/>
        <v>3.7464576599999999</v>
      </c>
      <c r="DC19" s="518">
        <f t="shared" si="89"/>
        <v>30</v>
      </c>
      <c r="DD19" s="518">
        <f t="shared" si="89"/>
        <v>3.3245222799999996</v>
      </c>
      <c r="DE19" s="518">
        <f t="shared" si="89"/>
        <v>2.7742645300000004</v>
      </c>
      <c r="DF19" s="518">
        <f t="shared" si="89"/>
        <v>17.405536380000001</v>
      </c>
      <c r="DG19" s="518">
        <f t="shared" si="89"/>
        <v>6.3002818100000004</v>
      </c>
      <c r="DH19" s="518">
        <f t="shared" si="89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90">+SUM(DL20:DL25)</f>
        <v>0.18098848000000001</v>
      </c>
      <c r="DM19" s="518">
        <f t="shared" si="90"/>
        <v>2.8470693699999998</v>
      </c>
      <c r="DN19" s="518">
        <f t="shared" si="90"/>
        <v>1.2411304700000001</v>
      </c>
      <c r="DO19" s="518">
        <f t="shared" si="90"/>
        <v>0</v>
      </c>
      <c r="DP19" s="518">
        <f t="shared" si="90"/>
        <v>34.799999999999997</v>
      </c>
      <c r="DQ19" s="518">
        <f t="shared" si="90"/>
        <v>0</v>
      </c>
      <c r="DR19" s="518">
        <f t="shared" si="90"/>
        <v>0</v>
      </c>
      <c r="DS19" s="518">
        <f t="shared" si="90"/>
        <v>-8.8391999999999995E-4</v>
      </c>
      <c r="DT19" s="518">
        <f t="shared" si="90"/>
        <v>0</v>
      </c>
      <c r="DU19" s="518">
        <f t="shared" si="90"/>
        <v>9.8000000000000007</v>
      </c>
      <c r="DV19" s="518">
        <f t="shared" si="90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91">+SUM(DZ20:DZ25)</f>
        <v>0.52540772000000002</v>
      </c>
      <c r="EA19" s="518">
        <f t="shared" si="91"/>
        <v>1.7311470499999999</v>
      </c>
      <c r="EB19" s="518">
        <f t="shared" si="91"/>
        <v>0</v>
      </c>
      <c r="EC19" s="518">
        <f t="shared" si="91"/>
        <v>3.9206698100000001</v>
      </c>
      <c r="ED19" s="518">
        <f t="shared" si="91"/>
        <v>3.5237496000000004</v>
      </c>
      <c r="EE19" s="518">
        <f t="shared" si="91"/>
        <v>0.95988728000000001</v>
      </c>
      <c r="EF19" s="518">
        <f t="shared" si="91"/>
        <v>9.8000000000000007</v>
      </c>
      <c r="EG19" s="518">
        <f t="shared" si="91"/>
        <v>0.84928722999999995</v>
      </c>
      <c r="EH19" s="518">
        <f t="shared" si="91"/>
        <v>9.8000000000000007</v>
      </c>
      <c r="EI19" s="518">
        <f t="shared" si="91"/>
        <v>21.919950759999999</v>
      </c>
      <c r="EJ19" s="518">
        <f t="shared" si="91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92">+SUM(EN20:EN25)</f>
        <v>0</v>
      </c>
      <c r="EO19" s="518">
        <f t="shared" si="92"/>
        <v>3.7581909699999998</v>
      </c>
      <c r="EP19" s="518">
        <f t="shared" si="92"/>
        <v>9.3104405400000001</v>
      </c>
      <c r="EQ19" s="518">
        <f t="shared" si="92"/>
        <v>1.9752218100000001</v>
      </c>
      <c r="ER19" s="518">
        <f t="shared" si="92"/>
        <v>0</v>
      </c>
      <c r="ES19" s="518">
        <f t="shared" si="92"/>
        <v>0</v>
      </c>
      <c r="ET19" s="518">
        <f t="shared" si="92"/>
        <v>0</v>
      </c>
      <c r="EU19" s="518">
        <f t="shared" si="92"/>
        <v>0</v>
      </c>
      <c r="EV19" s="518">
        <f t="shared" si="92"/>
        <v>4.6087355999999993</v>
      </c>
      <c r="EW19" s="518">
        <f t="shared" si="92"/>
        <v>9.7166493800000016</v>
      </c>
      <c r="EX19" s="518">
        <f t="shared" si="92"/>
        <v>9.3030320499999988</v>
      </c>
      <c r="EY19" s="518">
        <f t="shared" si="10"/>
        <v>38.672270349999998</v>
      </c>
      <c r="EZ19" s="519"/>
      <c r="FA19" s="518">
        <f t="shared" ref="FA19:FL19" si="93">+SUM(FA20:FA25)</f>
        <v>0</v>
      </c>
      <c r="FB19" s="518">
        <f t="shared" si="93"/>
        <v>0</v>
      </c>
      <c r="FC19" s="518">
        <f t="shared" si="93"/>
        <v>0</v>
      </c>
      <c r="FD19" s="518">
        <f t="shared" si="93"/>
        <v>16.787866319999999</v>
      </c>
      <c r="FE19" s="518">
        <f t="shared" si="93"/>
        <v>0</v>
      </c>
      <c r="FF19" s="518">
        <f t="shared" si="93"/>
        <v>0.42440696999999999</v>
      </c>
      <c r="FG19" s="518">
        <f t="shared" si="93"/>
        <v>1.7050265000000002</v>
      </c>
      <c r="FH19" s="518">
        <f t="shared" si="93"/>
        <v>2.63444988</v>
      </c>
      <c r="FI19" s="518">
        <f t="shared" si="93"/>
        <v>0</v>
      </c>
      <c r="FJ19" s="518">
        <f t="shared" si="93"/>
        <v>8.2298756700000002</v>
      </c>
      <c r="FK19" s="518">
        <f t="shared" si="93"/>
        <v>0</v>
      </c>
      <c r="FL19" s="518">
        <f t="shared" si="93"/>
        <v>19.983997039999998</v>
      </c>
      <c r="FM19" s="518">
        <f t="shared" si="11"/>
        <v>49.765622379999996</v>
      </c>
      <c r="FO19" s="518">
        <f>+SUM(FO20:FO25)</f>
        <v>0</v>
      </c>
      <c r="FP19" s="518">
        <f t="shared" ref="FP19:FZ19" si="94">+SUM(FP20:FP25)</f>
        <v>4.9445358800000001</v>
      </c>
      <c r="FQ19" s="518">
        <f t="shared" si="94"/>
        <v>6.8046663900000004</v>
      </c>
      <c r="FR19" s="518">
        <f t="shared" si="94"/>
        <v>6.8538976700000003</v>
      </c>
      <c r="FS19" s="518">
        <f t="shared" si="94"/>
        <v>20.884542700000004</v>
      </c>
      <c r="FT19" s="518">
        <f t="shared" si="94"/>
        <v>0</v>
      </c>
      <c r="FU19" s="518">
        <f t="shared" si="94"/>
        <v>8.0139407400000007</v>
      </c>
      <c r="FV19" s="518">
        <f t="shared" si="94"/>
        <v>3.2026539999999999</v>
      </c>
      <c r="FW19" s="518">
        <f t="shared" si="94"/>
        <v>21.050921809999998</v>
      </c>
      <c r="FX19" s="518">
        <f t="shared" si="94"/>
        <v>22.602951359999999</v>
      </c>
      <c r="FY19" s="518">
        <f t="shared" si="94"/>
        <v>6.6248284799999997</v>
      </c>
      <c r="FZ19" s="518">
        <f t="shared" si="94"/>
        <v>14.665866790000001</v>
      </c>
      <c r="GA19" s="518">
        <f>+SUM(FO19:FZ19)</f>
        <v>115.64880581999999</v>
      </c>
      <c r="GC19" s="518">
        <f t="shared" ref="GC19" si="95">+SUM(GC20:GC25)</f>
        <v>32.672041749999998</v>
      </c>
      <c r="GD19" s="518">
        <f>+SUM(GC19:GC19)</f>
        <v>32.672041749999998</v>
      </c>
    </row>
    <row r="20" spans="2:186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0.58402863999999999</v>
      </c>
      <c r="FH20" s="518">
        <v>0</v>
      </c>
      <c r="FI20" s="518">
        <v>0</v>
      </c>
      <c r="FJ20" s="518">
        <v>1.9413659999999999E-2</v>
      </c>
      <c r="FK20" s="518">
        <v>0</v>
      </c>
      <c r="FL20" s="518">
        <v>4.8719430000000001E-2</v>
      </c>
      <c r="FM20" s="518">
        <f t="shared" si="11"/>
        <v>0.65216173</v>
      </c>
      <c r="FO20" s="518">
        <v>0</v>
      </c>
      <c r="FP20" s="518">
        <v>0</v>
      </c>
      <c r="FQ20" s="518">
        <v>-0.10146581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v>1.2252541399999999</v>
      </c>
      <c r="GA20" s="518">
        <f>+SUM(FO20:FZ20)</f>
        <v>1.1237883299999998</v>
      </c>
      <c r="GC20" s="518">
        <v>0.31471266999999997</v>
      </c>
      <c r="GD20" s="518">
        <f>+SUM(GC20:GC20)</f>
        <v>0.31471266999999997</v>
      </c>
    </row>
    <row r="21" spans="2:186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1.1209978600000001</v>
      </c>
      <c r="FH21" s="518">
        <v>0</v>
      </c>
      <c r="FI21" s="518">
        <v>0</v>
      </c>
      <c r="FJ21" s="518">
        <v>2.3429129</v>
      </c>
      <c r="FK21" s="518">
        <v>0</v>
      </c>
      <c r="FL21" s="518">
        <v>0</v>
      </c>
      <c r="FM21" s="518">
        <f t="shared" si="11"/>
        <v>3.4639107600000001</v>
      </c>
      <c r="FO21" s="518">
        <v>0</v>
      </c>
      <c r="FP21" s="518">
        <v>0</v>
      </c>
      <c r="FQ21" s="518">
        <v>1.09943137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1.7930119099999999</v>
      </c>
      <c r="FZ21" s="518">
        <v>0</v>
      </c>
      <c r="GA21" s="518">
        <f>+SUM(FO21:FZ21)</f>
        <v>2.8924432800000002</v>
      </c>
      <c r="GC21" s="518">
        <v>0</v>
      </c>
      <c r="GD21" s="518">
        <f>+SUM(GC21:GC21)</f>
        <v>0</v>
      </c>
    </row>
    <row r="22" spans="2:186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>
        <v>0.42440696999999999</v>
      </c>
      <c r="FG22" s="518">
        <v>0</v>
      </c>
      <c r="FH22" s="518">
        <v>2.63444988</v>
      </c>
      <c r="FI22" s="518">
        <v>0</v>
      </c>
      <c r="FJ22" s="518">
        <v>5.8675491099999997</v>
      </c>
      <c r="FK22" s="518">
        <v>0</v>
      </c>
      <c r="FL22" s="518">
        <v>19.93527761</v>
      </c>
      <c r="FM22" s="518">
        <f t="shared" si="11"/>
        <v>45.649549889999996</v>
      </c>
      <c r="FO22" s="518">
        <v>0</v>
      </c>
      <c r="FP22" s="518">
        <v>4.9445358800000001</v>
      </c>
      <c r="FQ22" s="518">
        <v>5.8067008300000005</v>
      </c>
      <c r="FR22" s="518">
        <v>6.8538976700000003</v>
      </c>
      <c r="FS22" s="518">
        <v>20.884542700000004</v>
      </c>
      <c r="FT22" s="518">
        <v>0</v>
      </c>
      <c r="FU22" s="518">
        <v>8.0139407400000007</v>
      </c>
      <c r="FV22" s="518">
        <v>3.2026539999999999</v>
      </c>
      <c r="FW22" s="518">
        <v>21.050921809999998</v>
      </c>
      <c r="FX22" s="518">
        <v>22.602951359999999</v>
      </c>
      <c r="FY22" s="518">
        <v>4.83181657</v>
      </c>
      <c r="FZ22" s="518">
        <v>13.44061265</v>
      </c>
      <c r="GA22" s="518">
        <f>+SUM(FO22:FZ22)</f>
        <v>111.63257421000002</v>
      </c>
      <c r="GC22" s="518">
        <v>32.35732908</v>
      </c>
      <c r="GD22" s="518">
        <f>+SUM(GC22:GC22)</f>
        <v>32.35732908</v>
      </c>
    </row>
    <row r="23" spans="2:186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v>0</v>
      </c>
      <c r="GA23" s="518">
        <f>+SUM(FO23:FZ23)</f>
        <v>0</v>
      </c>
      <c r="GC23" s="518">
        <v>0</v>
      </c>
      <c r="GD23" s="518">
        <f>+SUM(GC23:GC23)</f>
        <v>0</v>
      </c>
    </row>
    <row r="24" spans="2:186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>+SUM(FO24:FZ24)</f>
        <v>0</v>
      </c>
      <c r="GC24" s="518">
        <v>0</v>
      </c>
      <c r="GD24" s="518">
        <f>+SUM(GC24:GC24)</f>
        <v>0</v>
      </c>
    </row>
    <row r="25" spans="2:186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>+SUM(FO25:FZ25)</f>
        <v>0</v>
      </c>
      <c r="GC25" s="518">
        <v>0</v>
      </c>
      <c r="GD25" s="518">
        <f>+SUM(GC25:GC25)</f>
        <v>0</v>
      </c>
    </row>
    <row r="26" spans="2:186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3.9207510000000001E-2</v>
      </c>
      <c r="EV26" s="518">
        <v>5.0077499999999997E-2</v>
      </c>
      <c r="EW26" s="518">
        <v>0</v>
      </c>
      <c r="EX26" s="518">
        <v>0</v>
      </c>
      <c r="EY26" s="15">
        <f t="shared" si="10"/>
        <v>2.1691136119999999</v>
      </c>
      <c r="EZ26" s="16"/>
      <c r="FA26" s="518">
        <v>5.0077499999999997E-2</v>
      </c>
      <c r="FB26" s="518">
        <v>0.36552472999999996</v>
      </c>
      <c r="FC26" s="518">
        <v>5.0077499999999997E-2</v>
      </c>
      <c r="FD26" s="518">
        <v>6.0073750000000002E-2</v>
      </c>
      <c r="FE26" s="518">
        <v>1.5894183100000001</v>
      </c>
      <c r="FF26" s="518">
        <v>5.2047692799999998</v>
      </c>
      <c r="FG26" s="518">
        <v>0</v>
      </c>
      <c r="FH26" s="518">
        <v>2.7381414949999998</v>
      </c>
      <c r="FI26" s="518">
        <v>0</v>
      </c>
      <c r="FJ26" s="518">
        <v>7.6784743300000002</v>
      </c>
      <c r="FK26" s="518">
        <v>0.60996947000000001</v>
      </c>
      <c r="FL26" s="518">
        <v>2.8635735469999997</v>
      </c>
      <c r="FM26" s="15">
        <f t="shared" si="11"/>
        <v>21.210099911999997</v>
      </c>
      <c r="FO26" s="518">
        <v>0</v>
      </c>
      <c r="FP26" s="518">
        <v>1.0914399699999999</v>
      </c>
      <c r="FQ26" s="518">
        <v>0</v>
      </c>
      <c r="FR26" s="518">
        <v>0</v>
      </c>
      <c r="FS26" s="518">
        <v>2.9113227149999998</v>
      </c>
      <c r="FT26" s="518">
        <v>0.37199187</v>
      </c>
      <c r="FU26" s="518">
        <v>6.2471474800000006</v>
      </c>
      <c r="FV26" s="518">
        <v>0.19755940000000002</v>
      </c>
      <c r="FW26" s="518">
        <v>0</v>
      </c>
      <c r="FX26" s="518">
        <v>4.7968843599999991</v>
      </c>
      <c r="FY26" s="518">
        <v>0.86002867000000005</v>
      </c>
      <c r="FZ26" s="518">
        <v>3.7565436400000003</v>
      </c>
      <c r="GA26" s="15">
        <f>+SUM(FO26:FZ26)</f>
        <v>20.232918104999996</v>
      </c>
      <c r="GC26" s="518">
        <v>0</v>
      </c>
      <c r="GD26" s="15">
        <f>+SUM(GC26:GC26)</f>
        <v>0</v>
      </c>
    </row>
    <row r="27" spans="2:186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6.5401219800000003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17.650294379999998</v>
      </c>
      <c r="FX27" s="15">
        <v>4.0254882500000004</v>
      </c>
      <c r="FY27" s="15">
        <v>0</v>
      </c>
      <c r="FZ27" s="15">
        <v>0</v>
      </c>
      <c r="GA27" s="15">
        <f>+SUM(FO27:FZ27)</f>
        <v>28.215904610000003</v>
      </c>
      <c r="GC27" s="15">
        <v>0</v>
      </c>
      <c r="GD27" s="15">
        <f>+SUM(GC27:GC27)</f>
        <v>0</v>
      </c>
    </row>
    <row r="28" spans="2:186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>+SUM(FO28:FZ28)</f>
        <v>0</v>
      </c>
      <c r="GC28" s="15">
        <v>0</v>
      </c>
      <c r="GD28" s="15">
        <f>+SUM(GC28:GC28)</f>
        <v>0</v>
      </c>
    </row>
    <row r="29" spans="2:186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>+SUM(FO29:FZ29)</f>
        <v>0</v>
      </c>
      <c r="GC29" s="15">
        <v>0</v>
      </c>
      <c r="GD29" s="15">
        <f>+SUM(GC29:GC29)</f>
        <v>0</v>
      </c>
    </row>
    <row r="30" spans="2:186" ht="15.75" x14ac:dyDescent="0.25">
      <c r="B30" s="690" t="s">
        <v>97</v>
      </c>
      <c r="C30" s="20">
        <f>+C31</f>
        <v>5.5507148900000001</v>
      </c>
      <c r="D30" s="20">
        <f t="shared" ref="D30:N30" si="96">+D31</f>
        <v>7.6082152199999999</v>
      </c>
      <c r="E30" s="20">
        <f t="shared" si="96"/>
        <v>5.6595372299999998</v>
      </c>
      <c r="F30" s="20">
        <f t="shared" si="96"/>
        <v>22.276979749999999</v>
      </c>
      <c r="G30" s="20">
        <f t="shared" si="96"/>
        <v>13.370742770000001</v>
      </c>
      <c r="H30" s="20">
        <f t="shared" si="96"/>
        <v>12.091551429999999</v>
      </c>
      <c r="I30" s="20">
        <f t="shared" si="96"/>
        <v>16.211142059999997</v>
      </c>
      <c r="J30" s="20">
        <f t="shared" si="96"/>
        <v>23.105805289999999</v>
      </c>
      <c r="K30" s="20">
        <f t="shared" si="96"/>
        <v>16.824266360000003</v>
      </c>
      <c r="L30" s="20">
        <f t="shared" si="96"/>
        <v>20.700121630000002</v>
      </c>
      <c r="M30" s="20">
        <f t="shared" si="96"/>
        <v>17.412560109999998</v>
      </c>
      <c r="N30" s="20">
        <f t="shared" si="96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97">+R31</f>
        <v>8.5082825699999987</v>
      </c>
      <c r="S30" s="20">
        <f t="shared" si="97"/>
        <v>9.7379572400000001</v>
      </c>
      <c r="T30" s="20">
        <f t="shared" si="97"/>
        <v>8.7630396600000005</v>
      </c>
      <c r="U30" s="20">
        <f t="shared" si="97"/>
        <v>16.177798370000001</v>
      </c>
      <c r="V30" s="20">
        <f t="shared" si="97"/>
        <v>10.666581310000002</v>
      </c>
      <c r="W30" s="20">
        <f t="shared" si="97"/>
        <v>18.408572660000001</v>
      </c>
      <c r="X30" s="20">
        <f t="shared" si="97"/>
        <v>12.452937820000001</v>
      </c>
      <c r="Y30" s="20">
        <f t="shared" si="97"/>
        <v>25.748133639999999</v>
      </c>
      <c r="Z30" s="20">
        <f t="shared" si="97"/>
        <v>30.555768060000002</v>
      </c>
      <c r="AA30" s="20">
        <f t="shared" si="97"/>
        <v>56.478655369999998</v>
      </c>
      <c r="AB30" s="20">
        <f t="shared" si="97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98">+AF31</f>
        <v>20.1422174</v>
      </c>
      <c r="AG30" s="20">
        <f t="shared" si="98"/>
        <v>12.540757229999999</v>
      </c>
      <c r="AH30" s="20">
        <f t="shared" si="98"/>
        <v>14.287242979999998</v>
      </c>
      <c r="AI30" s="20">
        <f t="shared" si="98"/>
        <v>18.938540720000002</v>
      </c>
      <c r="AJ30" s="20">
        <f t="shared" si="98"/>
        <v>14.09442402</v>
      </c>
      <c r="AK30" s="20">
        <f t="shared" si="98"/>
        <v>19.030772610000003</v>
      </c>
      <c r="AL30" s="20">
        <f t="shared" si="98"/>
        <v>23.220054579999996</v>
      </c>
      <c r="AM30" s="20">
        <f t="shared" si="98"/>
        <v>16.261045020000001</v>
      </c>
      <c r="AN30" s="20">
        <f t="shared" si="98"/>
        <v>18.215480019999998</v>
      </c>
      <c r="AO30" s="20">
        <f t="shared" si="98"/>
        <v>21.059187850000001</v>
      </c>
      <c r="AP30" s="20">
        <f t="shared" si="98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99">+AT31</f>
        <v>19.749303470000001</v>
      </c>
      <c r="AU30" s="20">
        <f t="shared" si="99"/>
        <v>18.914038100000003</v>
      </c>
      <c r="AV30" s="20">
        <f t="shared" si="99"/>
        <v>33.594811460000003</v>
      </c>
      <c r="AW30" s="20">
        <f t="shared" si="99"/>
        <v>28.461151310000002</v>
      </c>
      <c r="AX30" s="20">
        <f t="shared" si="99"/>
        <v>27.624710179999994</v>
      </c>
      <c r="AY30" s="20">
        <f t="shared" si="99"/>
        <v>26.79032316</v>
      </c>
      <c r="AZ30" s="20">
        <f t="shared" si="99"/>
        <v>27.403391430000003</v>
      </c>
      <c r="BA30" s="20">
        <f t="shared" si="99"/>
        <v>28.173193509999997</v>
      </c>
      <c r="BB30" s="20">
        <f t="shared" si="99"/>
        <v>26.134556580000002</v>
      </c>
      <c r="BC30" s="20">
        <f t="shared" si="99"/>
        <v>26.606521330000003</v>
      </c>
      <c r="BD30" s="20">
        <f t="shared" si="99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100">+BH31</f>
        <v>10.546267820000001</v>
      </c>
      <c r="BI30" s="20">
        <f t="shared" si="100"/>
        <v>20.976857949999999</v>
      </c>
      <c r="BJ30" s="20">
        <f t="shared" si="100"/>
        <v>15.36336644</v>
      </c>
      <c r="BK30" s="20">
        <f t="shared" si="100"/>
        <v>12.08286556</v>
      </c>
      <c r="BL30" s="20">
        <f t="shared" si="100"/>
        <v>18.257186300000001</v>
      </c>
      <c r="BM30" s="20">
        <f t="shared" si="100"/>
        <v>12.760282009999999</v>
      </c>
      <c r="BN30" s="20">
        <f t="shared" si="100"/>
        <v>15.789528649999998</v>
      </c>
      <c r="BO30" s="20">
        <f t="shared" si="100"/>
        <v>25.700770609999999</v>
      </c>
      <c r="BP30" s="20">
        <f t="shared" si="100"/>
        <v>24.705543210000002</v>
      </c>
      <c r="BQ30" s="20">
        <f t="shared" si="100"/>
        <v>27.558129610000002</v>
      </c>
      <c r="BR30" s="20">
        <f t="shared" si="100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101">+BV31</f>
        <v>5.8143633600000006</v>
      </c>
      <c r="BW30" s="20">
        <f t="shared" si="101"/>
        <v>20.39097872</v>
      </c>
      <c r="BX30" s="20">
        <f t="shared" si="101"/>
        <v>15.74661901</v>
      </c>
      <c r="BY30" s="20">
        <f t="shared" si="101"/>
        <v>14.12727887</v>
      </c>
      <c r="BZ30" s="20">
        <f t="shared" si="101"/>
        <v>13.29381463</v>
      </c>
      <c r="CA30" s="20">
        <f t="shared" si="101"/>
        <v>18.595190719999998</v>
      </c>
      <c r="CB30" s="20">
        <f t="shared" si="101"/>
        <v>21.1018668</v>
      </c>
      <c r="CC30" s="20">
        <f t="shared" si="101"/>
        <v>23.641603189999998</v>
      </c>
      <c r="CD30" s="20">
        <f t="shared" si="101"/>
        <v>18.51755455</v>
      </c>
      <c r="CE30" s="20">
        <f t="shared" si="101"/>
        <v>17.337887970000001</v>
      </c>
      <c r="CF30" s="20">
        <f t="shared" si="101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102">+CJ31</f>
        <v>9.1002779899999986</v>
      </c>
      <c r="CK30" s="20">
        <f t="shared" si="102"/>
        <v>23.409517659999999</v>
      </c>
      <c r="CL30" s="20">
        <f t="shared" si="102"/>
        <v>21.707583639999996</v>
      </c>
      <c r="CM30" s="20">
        <f t="shared" si="102"/>
        <v>10.489696</v>
      </c>
      <c r="CN30" s="20">
        <f t="shared" si="102"/>
        <v>12.273839250000002</v>
      </c>
      <c r="CO30" s="20">
        <f t="shared" si="102"/>
        <v>15.54718491</v>
      </c>
      <c r="CP30" s="20">
        <f t="shared" si="102"/>
        <v>17.46819056</v>
      </c>
      <c r="CQ30" s="20">
        <f t="shared" si="102"/>
        <v>12.651154750000002</v>
      </c>
      <c r="CR30" s="20">
        <f t="shared" si="102"/>
        <v>15.6717195</v>
      </c>
      <c r="CS30" s="20">
        <f t="shared" si="102"/>
        <v>22.362324670000003</v>
      </c>
      <c r="CT30" s="20">
        <f t="shared" si="102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103">+CX31</f>
        <v>25.4640095</v>
      </c>
      <c r="CY30" s="20">
        <f t="shared" si="103"/>
        <v>10.084169260000001</v>
      </c>
      <c r="CZ30" s="20">
        <f t="shared" si="103"/>
        <v>0.99248373000000001</v>
      </c>
      <c r="DA30" s="20">
        <f t="shared" si="103"/>
        <v>1.1575315899999998</v>
      </c>
      <c r="DB30" s="20">
        <f t="shared" si="103"/>
        <v>0.53632413000000001</v>
      </c>
      <c r="DC30" s="20">
        <f t="shared" si="103"/>
        <v>12.05482024</v>
      </c>
      <c r="DD30" s="20">
        <f t="shared" si="103"/>
        <v>11.621464420000001</v>
      </c>
      <c r="DE30" s="20">
        <f t="shared" si="103"/>
        <v>46.196651230000001</v>
      </c>
      <c r="DF30" s="20">
        <f t="shared" si="103"/>
        <v>45.207441370000005</v>
      </c>
      <c r="DG30" s="20">
        <f t="shared" si="103"/>
        <v>46.013665000000003</v>
      </c>
      <c r="DH30" s="20">
        <f t="shared" si="103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104">+DL31</f>
        <v>46.69369889</v>
      </c>
      <c r="DM30" s="20">
        <f t="shared" si="104"/>
        <v>95.946257779999996</v>
      </c>
      <c r="DN30" s="20">
        <f t="shared" si="104"/>
        <v>25.137417420000002</v>
      </c>
      <c r="DO30" s="20">
        <f t="shared" si="104"/>
        <v>41.680448519999999</v>
      </c>
      <c r="DP30" s="20">
        <f t="shared" si="104"/>
        <v>62.693770530000002</v>
      </c>
      <c r="DQ30" s="20">
        <f t="shared" si="104"/>
        <v>26.47010753</v>
      </c>
      <c r="DR30" s="20">
        <f t="shared" si="104"/>
        <v>13.925675879999998</v>
      </c>
      <c r="DS30" s="20">
        <f t="shared" si="104"/>
        <v>27.346034360000012</v>
      </c>
      <c r="DT30" s="20">
        <f t="shared" si="104"/>
        <v>22.704982610000002</v>
      </c>
      <c r="DU30" s="20">
        <f t="shared" si="104"/>
        <v>29.070602400000002</v>
      </c>
      <c r="DV30" s="20">
        <f t="shared" si="104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105">+DZ31</f>
        <v>23.317719929999999</v>
      </c>
      <c r="EA30" s="20">
        <f t="shared" si="105"/>
        <v>26.514658179999994</v>
      </c>
      <c r="EB30" s="20">
        <f t="shared" si="105"/>
        <v>15.74113816</v>
      </c>
      <c r="EC30" s="20">
        <f t="shared" si="105"/>
        <v>22.153528419999997</v>
      </c>
      <c r="ED30" s="20">
        <f t="shared" si="105"/>
        <v>28.696389800000002</v>
      </c>
      <c r="EE30" s="20">
        <f t="shared" si="105"/>
        <v>26.228393300000004</v>
      </c>
      <c r="EF30" s="20">
        <f t="shared" si="105"/>
        <v>23.387970760000002</v>
      </c>
      <c r="EG30" s="20">
        <f t="shared" si="105"/>
        <v>41.753352570000004</v>
      </c>
      <c r="EH30" s="20">
        <f t="shared" si="105"/>
        <v>22.848014239999998</v>
      </c>
      <c r="EI30" s="20">
        <f t="shared" si="105"/>
        <v>23.729449049999999</v>
      </c>
      <c r="EJ30" s="20">
        <f t="shared" si="105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106">+EN31</f>
        <v>36.97937743</v>
      </c>
      <c r="EO30" s="20">
        <f t="shared" si="106"/>
        <v>33.804965200000005</v>
      </c>
      <c r="EP30" s="20">
        <f t="shared" si="106"/>
        <v>17.74826135</v>
      </c>
      <c r="EQ30" s="20">
        <f t="shared" si="106"/>
        <v>24.764321549999998</v>
      </c>
      <c r="ER30" s="20">
        <f t="shared" si="106"/>
        <v>20.022057450000002</v>
      </c>
      <c r="ES30" s="20">
        <f t="shared" si="106"/>
        <v>29.67421766</v>
      </c>
      <c r="ET30" s="20">
        <f t="shared" si="106"/>
        <v>25.697625540000001</v>
      </c>
      <c r="EU30" s="20">
        <f t="shared" si="106"/>
        <v>18.254227400000001</v>
      </c>
      <c r="EV30" s="20">
        <f t="shared" si="106"/>
        <v>14.335446780000002</v>
      </c>
      <c r="EW30" s="20">
        <f t="shared" si="106"/>
        <v>22.559948979999998</v>
      </c>
      <c r="EX30" s="20">
        <f t="shared" si="106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L30" si="107">+FB31</f>
        <v>18.24949801</v>
      </c>
      <c r="FC30" s="20">
        <f t="shared" si="107"/>
        <v>27.436865409999999</v>
      </c>
      <c r="FD30" s="20">
        <f t="shared" si="107"/>
        <v>51.321893530000004</v>
      </c>
      <c r="FE30" s="20">
        <f t="shared" si="107"/>
        <v>22.31659784</v>
      </c>
      <c r="FF30" s="20">
        <f t="shared" si="107"/>
        <v>25.245633710000003</v>
      </c>
      <c r="FG30" s="20">
        <f t="shared" si="107"/>
        <v>22.23545193</v>
      </c>
      <c r="FH30" s="20">
        <f t="shared" si="107"/>
        <v>20.475663509999997</v>
      </c>
      <c r="FI30" s="20">
        <f t="shared" si="107"/>
        <v>17.814643519999997</v>
      </c>
      <c r="FJ30" s="20">
        <f t="shared" si="107"/>
        <v>31.257064329999999</v>
      </c>
      <c r="FK30" s="20">
        <f t="shared" si="107"/>
        <v>14.19060661</v>
      </c>
      <c r="FL30" s="20">
        <f t="shared" si="107"/>
        <v>30.470298509999996</v>
      </c>
      <c r="FM30" s="20">
        <f t="shared" si="11"/>
        <v>309.52045958999997</v>
      </c>
      <c r="FO30" s="20">
        <f>+FO31</f>
        <v>32.086414509999997</v>
      </c>
      <c r="FP30" s="20">
        <f t="shared" ref="FP30:FZ30" si="108">+FP31</f>
        <v>15.807135730000001</v>
      </c>
      <c r="FQ30" s="20">
        <f t="shared" si="108"/>
        <v>14.144346639999998</v>
      </c>
      <c r="FR30" s="20">
        <f t="shared" si="108"/>
        <v>27.805966270000003</v>
      </c>
      <c r="FS30" s="20">
        <f t="shared" si="108"/>
        <v>20.616317370000001</v>
      </c>
      <c r="FT30" s="20">
        <f t="shared" si="108"/>
        <v>39.090466310000004</v>
      </c>
      <c r="FU30" s="20">
        <f t="shared" si="108"/>
        <v>33.634123550000005</v>
      </c>
      <c r="FV30" s="20">
        <f t="shared" si="108"/>
        <v>17.715722190000001</v>
      </c>
      <c r="FW30" s="20">
        <f t="shared" si="108"/>
        <v>14.223429119999999</v>
      </c>
      <c r="FX30" s="20">
        <f t="shared" si="108"/>
        <v>14.8001503</v>
      </c>
      <c r="FY30" s="20">
        <f t="shared" si="108"/>
        <v>22.625424680000002</v>
      </c>
      <c r="FZ30" s="20">
        <f t="shared" si="108"/>
        <v>45.590224589999998</v>
      </c>
      <c r="GA30" s="20">
        <f>+SUM(FO30:FZ30)</f>
        <v>298.13972126000004</v>
      </c>
      <c r="GC30" s="20">
        <f>+GC31</f>
        <v>12.691554440000001</v>
      </c>
      <c r="GD30" s="20">
        <f>+SUM(GC30:GC30)</f>
        <v>12.691554440000001</v>
      </c>
    </row>
    <row r="31" spans="2:186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>
        <v>25.245633710000003</v>
      </c>
      <c r="FG31" s="15">
        <v>22.23545193</v>
      </c>
      <c r="FH31" s="15">
        <v>20.475663509999997</v>
      </c>
      <c r="FI31" s="15">
        <v>17.814643519999997</v>
      </c>
      <c r="FJ31" s="15">
        <v>31.257064329999999</v>
      </c>
      <c r="FK31" s="15">
        <v>14.19060661</v>
      </c>
      <c r="FL31" s="15">
        <v>30.470298509999996</v>
      </c>
      <c r="FM31" s="15">
        <f t="shared" si="11"/>
        <v>309.52045958999997</v>
      </c>
      <c r="FO31" s="15">
        <v>32.086414509999997</v>
      </c>
      <c r="FP31" s="15">
        <v>15.807135730000001</v>
      </c>
      <c r="FQ31" s="15">
        <v>14.144346639999998</v>
      </c>
      <c r="FR31" s="15">
        <v>27.805966270000003</v>
      </c>
      <c r="FS31" s="15">
        <v>20.616317370000001</v>
      </c>
      <c r="FT31" s="15">
        <v>39.090466310000004</v>
      </c>
      <c r="FU31" s="15">
        <v>33.634123550000005</v>
      </c>
      <c r="FV31" s="15">
        <v>17.715722190000001</v>
      </c>
      <c r="FW31" s="15">
        <v>14.223429119999999</v>
      </c>
      <c r="FX31" s="15">
        <v>14.8001503</v>
      </c>
      <c r="FY31" s="15">
        <v>22.625424680000002</v>
      </c>
      <c r="FZ31" s="15">
        <v>45.590224589999998</v>
      </c>
      <c r="GA31" s="15">
        <f>+SUM(FO31:FZ31)</f>
        <v>298.13972126000004</v>
      </c>
      <c r="GC31" s="15">
        <v>12.691554440000001</v>
      </c>
      <c r="GD31" s="15">
        <f>+SUM(GC31:GC31)</f>
        <v>12.691554440000001</v>
      </c>
    </row>
    <row r="32" spans="2:186" ht="15.75" x14ac:dyDescent="0.25">
      <c r="B32" s="690" t="s">
        <v>40</v>
      </c>
      <c r="C32" s="20">
        <f>+C33+C38+C39+C35</f>
        <v>-122.01329572919987</v>
      </c>
      <c r="D32" s="20">
        <f t="shared" ref="D32" si="109">+D33+D38+D39+D35</f>
        <v>7.4232420891994959</v>
      </c>
      <c r="E32" s="20">
        <f t="shared" ref="E32" si="110">+E33+E38+E39+E35</f>
        <v>31.286064320000285</v>
      </c>
      <c r="F32" s="20">
        <f t="shared" ref="F32" si="111">+F33+F38+F39+F35</f>
        <v>47.0123213299998</v>
      </c>
      <c r="G32" s="20">
        <f t="shared" ref="G32" si="112">+G33+G38+G39+G35</f>
        <v>-7.8155734799998129</v>
      </c>
      <c r="H32" s="20">
        <f t="shared" ref="H32" si="113">+H33+H38+H39+H35</f>
        <v>-37.967894019999569</v>
      </c>
      <c r="I32" s="20">
        <f t="shared" ref="I32" si="114">+I33+I38+I39+I35</f>
        <v>-14.135094030000067</v>
      </c>
      <c r="J32" s="20">
        <f t="shared" ref="J32" si="115">+J33+J38+J39+J35</f>
        <v>-2.9445746100003793</v>
      </c>
      <c r="K32" s="20">
        <f t="shared" ref="K32" si="116">+K33+K38+K39+K35</f>
        <v>-80.254098819999768</v>
      </c>
      <c r="L32" s="20">
        <f t="shared" ref="L32" si="117">+L33+L38+L39+L35</f>
        <v>2.7813042617994306</v>
      </c>
      <c r="M32" s="20">
        <f t="shared" ref="M32" si="118">+M33+M38+M39+M35</f>
        <v>48.568886712499406</v>
      </c>
      <c r="N32" s="20">
        <f t="shared" ref="N32" si="119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20">+R33+R38+R39+R35</f>
        <v>14.876469009999894</v>
      </c>
      <c r="S32" s="20">
        <f t="shared" ref="S32" si="121">+S33+S38+S39+S35</f>
        <v>-10.501003729999981</v>
      </c>
      <c r="T32" s="20">
        <f t="shared" ref="T32" si="122">+T33+T38+T39+T35</f>
        <v>-17.138383263800097</v>
      </c>
      <c r="U32" s="20">
        <f t="shared" ref="U32" si="123">+U33+U38+U39+U35</f>
        <v>-5.3741388299999908</v>
      </c>
      <c r="V32" s="20">
        <f t="shared" ref="V32" si="124">+V33+V38+V39+V35</f>
        <v>95.815622033999233</v>
      </c>
      <c r="W32" s="20">
        <f t="shared" ref="W32" si="125">+W33+W38+W39+W35</f>
        <v>-77.537608899998943</v>
      </c>
      <c r="X32" s="20">
        <f t="shared" ref="X32" si="126">+X33+X38+X39+X35</f>
        <v>-16.490954850000257</v>
      </c>
      <c r="Y32" s="20">
        <f t="shared" ref="Y32" si="127">+Y33+Y38+Y39+Y35</f>
        <v>4.1352877500000673</v>
      </c>
      <c r="Z32" s="20">
        <f t="shared" ref="Z32" si="128">+Z33+Z38+Z39+Z35</f>
        <v>-26.095063979000997</v>
      </c>
      <c r="AA32" s="20">
        <f t="shared" ref="AA32" si="129">+AA33+AA38+AA39+AA35</f>
        <v>1.5013283800015067</v>
      </c>
      <c r="AB32" s="20">
        <f t="shared" ref="AB32" si="130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31">+AF33+AF38+AF39+AF35</f>
        <v>-21.938869839999953</v>
      </c>
      <c r="AG32" s="20">
        <f t="shared" ref="AG32" si="132">+AG33+AG38+AG39+AG35</f>
        <v>-213.47281488999988</v>
      </c>
      <c r="AH32" s="20">
        <f t="shared" ref="AH32" si="133">+AH33+AH38+AH39+AH35</f>
        <v>62.986119240000569</v>
      </c>
      <c r="AI32" s="20">
        <f t="shared" ref="AI32" si="134">+AI33+AI38+AI39+AI35</f>
        <v>-40.993414270000088</v>
      </c>
      <c r="AJ32" s="20">
        <f t="shared" ref="AJ32" si="135">+AJ33+AJ38+AJ39+AJ35</f>
        <v>-11.557595540000147</v>
      </c>
      <c r="AK32" s="20">
        <f t="shared" ref="AK32" si="136">+AK33+AK38+AK39+AK35</f>
        <v>-109.24104052000025</v>
      </c>
      <c r="AL32" s="20">
        <f t="shared" ref="AL32" si="137">+AL33+AL38+AL39+AL35</f>
        <v>169.11657082000073</v>
      </c>
      <c r="AM32" s="20">
        <f t="shared" ref="AM32" si="138">+AM33+AM38+AM39+AM35</f>
        <v>-72.559384420000697</v>
      </c>
      <c r="AN32" s="20">
        <f t="shared" ref="AN32" si="139">+AN33+AN38+AN39+AN35</f>
        <v>-36.6397123699996</v>
      </c>
      <c r="AO32" s="20">
        <f t="shared" ref="AO32" si="140">+AO33+AO38+AO39+AO35</f>
        <v>13.712629829999347</v>
      </c>
      <c r="AP32" s="20">
        <f t="shared" ref="AP32" si="141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42">+AT33+AT38+AT39+AT35</f>
        <v>266.74025158999996</v>
      </c>
      <c r="AU32" s="20">
        <f t="shared" ref="AU32" si="143">+AU33+AU38+AU39+AU35</f>
        <v>-92.502651279999682</v>
      </c>
      <c r="AV32" s="20">
        <f t="shared" ref="AV32" si="144">+AV33+AV38+AV39+AV35</f>
        <v>-67.667235640000001</v>
      </c>
      <c r="AW32" s="20">
        <f t="shared" ref="AW32" si="145">+AW33+AW38+AW39+AW35</f>
        <v>-17.419662419999916</v>
      </c>
      <c r="AX32" s="20">
        <f t="shared" ref="AX32" si="146">+AX33+AX38+AX39+AX35</f>
        <v>-15.698931590001285</v>
      </c>
      <c r="AY32" s="20">
        <f t="shared" ref="AY32" si="147">+AY33+AY38+AY39+AY35</f>
        <v>-0.5540361799995619</v>
      </c>
      <c r="AZ32" s="20">
        <f t="shared" ref="AZ32" si="148">+AZ33+AZ38+AZ39+AZ35</f>
        <v>24.138302660000157</v>
      </c>
      <c r="BA32" s="20">
        <f t="shared" ref="BA32" si="149">+BA33+BA38+BA39+BA35</f>
        <v>-1.5135633299990947</v>
      </c>
      <c r="BB32" s="20">
        <f t="shared" ref="BB32" si="150">+BB33+BB38+BB39+BB35</f>
        <v>41.296647919999693</v>
      </c>
      <c r="BC32" s="20">
        <f t="shared" ref="BC32" si="151">+BC33+BC38+BC39+BC35</f>
        <v>53.17751473000061</v>
      </c>
      <c r="BD32" s="20">
        <f t="shared" ref="BD32" si="152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53">+BH33+BH38+BH39+BH35</f>
        <v>-123.53643204999946</v>
      </c>
      <c r="BI32" s="20">
        <f t="shared" ref="BI32" si="154">+BI33+BI38+BI39+BI35</f>
        <v>-43.008640510000035</v>
      </c>
      <c r="BJ32" s="20">
        <f t="shared" ref="BJ32" si="155">+BJ33+BJ38+BJ39+BJ35</f>
        <v>-9.2927700004175051E-3</v>
      </c>
      <c r="BK32" s="20">
        <f t="shared" ref="BK32" si="156">+BK33+BK38+BK39+BK35</f>
        <v>-9.7057541799997509</v>
      </c>
      <c r="BL32" s="20">
        <f t="shared" ref="BL32" si="157">+BL33+BL38+BL39+BL35</f>
        <v>-59.579330340000212</v>
      </c>
      <c r="BM32" s="20">
        <f t="shared" ref="BM32" si="158">+BM33+BM38+BM39+BM35</f>
        <v>-39.710372320000189</v>
      </c>
      <c r="BN32" s="20">
        <f t="shared" ref="BN32" si="159">+BN33+BN38+BN39+BN35</f>
        <v>-11.79093531999942</v>
      </c>
      <c r="BO32" s="20">
        <f t="shared" ref="BO32" si="160">+BO33+BO38+BO39+BO35</f>
        <v>-70.859365370000702</v>
      </c>
      <c r="BP32" s="20">
        <f t="shared" ref="BP32" si="161">+BP33+BP38+BP39+BP35</f>
        <v>17.361115889999081</v>
      </c>
      <c r="BQ32" s="20">
        <f t="shared" ref="BQ32" si="162">+BQ33+BQ38+BQ39+BQ35</f>
        <v>35.378199310001001</v>
      </c>
      <c r="BR32" s="20">
        <f t="shared" ref="BR32" si="163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64">+BV33+BV38+BV39+BV35</f>
        <v>14.828506820000108</v>
      </c>
      <c r="BW32" s="20">
        <f t="shared" ref="BW32" si="165">+BW33+BW38+BW39+BW35</f>
        <v>-169.92933360000069</v>
      </c>
      <c r="BX32" s="20">
        <f t="shared" ref="BX32" si="166">+BX33+BX38+BX39+BX35</f>
        <v>-88.318774409999079</v>
      </c>
      <c r="BY32" s="20">
        <f t="shared" ref="BY32" si="167">+BY33+BY38+BY39+BY35</f>
        <v>-87.40265385700053</v>
      </c>
      <c r="BZ32" s="20">
        <f t="shared" ref="BZ32" si="168">+BZ33+BZ38+BZ39+BZ35</f>
        <v>28.094431025999864</v>
      </c>
      <c r="CA32" s="20">
        <f t="shared" ref="CA32" si="169">+CA33+CA38+CA39+CA35</f>
        <v>122.47610941300083</v>
      </c>
      <c r="CB32" s="20">
        <f t="shared" ref="CB32" si="170">+CB33+CB38+CB39+CB35</f>
        <v>-26.775783549998909</v>
      </c>
      <c r="CC32" s="20">
        <f t="shared" ref="CC32" si="171">+CC33+CC38+CC39+CC35</f>
        <v>237.22945737999891</v>
      </c>
      <c r="CD32" s="20">
        <f t="shared" ref="CD32" si="172">+CD33+CD38+CD39+CD35</f>
        <v>-27.150076859998919</v>
      </c>
      <c r="CE32" s="20">
        <f t="shared" ref="CE32" si="173">+CE33+CE38+CE39+CE35</f>
        <v>-3.0091867600012847</v>
      </c>
      <c r="CF32" s="20">
        <f t="shared" ref="CF32" si="174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75">+CJ33+CJ38+CJ39+CJ35</f>
        <v>-10.159204929999859</v>
      </c>
      <c r="CK32" s="20">
        <f t="shared" ref="CK32" si="176">+CK33+CK38+CK39+CK35</f>
        <v>-27.847858410000029</v>
      </c>
      <c r="CL32" s="20">
        <f t="shared" ref="CL32" si="177">+CL33+CL38+CL39+CL35</f>
        <v>25.37781040999921</v>
      </c>
      <c r="CM32" s="20">
        <f t="shared" ref="CM32" si="178">+CM33+CM38+CM39+CM35</f>
        <v>29.673834300001111</v>
      </c>
      <c r="CN32" s="20">
        <f t="shared" ref="CN32" si="179">+CN33+CN38+CN39+CN35</f>
        <v>26.728054879999284</v>
      </c>
      <c r="CO32" s="20">
        <f t="shared" ref="CO32" si="180">+CO33+CO38+CO39+CO35</f>
        <v>80.606406923000122</v>
      </c>
      <c r="CP32" s="20">
        <f t="shared" ref="CP32" si="181">+CP33+CP38+CP39+CP35</f>
        <v>-96.840949570000447</v>
      </c>
      <c r="CQ32" s="20">
        <f t="shared" ref="CQ32" si="182">+CQ33+CQ38+CQ39+CQ35</f>
        <v>-215.71583707000025</v>
      </c>
      <c r="CR32" s="20">
        <f t="shared" ref="CR32" si="183">+CR33+CR38+CR39+CR35</f>
        <v>191.54956505200019</v>
      </c>
      <c r="CS32" s="20">
        <f t="shared" ref="CS32" si="184">+CS33+CS38+CS39+CS35</f>
        <v>107.64422997000023</v>
      </c>
      <c r="CT32" s="20">
        <f t="shared" ref="CT32" si="185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86">+CX33+CX38+CX39+CX35</f>
        <v>-100.51958138000016</v>
      </c>
      <c r="CY32" s="20">
        <f t="shared" ref="CY32" si="187">+CY33+CY38+CY39+CY35</f>
        <v>-90.764080449999696</v>
      </c>
      <c r="CZ32" s="20">
        <f t="shared" ref="CZ32" si="188">+CZ33+CZ38+CZ39+CZ35</f>
        <v>-22.798007169999696</v>
      </c>
      <c r="DA32" s="20">
        <f t="shared" ref="DA32" si="189">+DA33+DA38+DA39+DA35</f>
        <v>-579.15559945100051</v>
      </c>
      <c r="DB32" s="20">
        <f t="shared" ref="DB32" si="190">+DB33+DB38+DB39+DB35</f>
        <v>-34.159357559999442</v>
      </c>
      <c r="DC32" s="20">
        <f t="shared" ref="DC32" si="191">+DC33+DC38+DC39+DC35</f>
        <v>-3.5776243270004437</v>
      </c>
      <c r="DD32" s="20">
        <f t="shared" ref="DD32" si="192">+DD33+DD38+DD39+DD35</f>
        <v>-149.74090105999977</v>
      </c>
      <c r="DE32" s="20">
        <f t="shared" ref="DE32" si="193">+DE33+DE38+DE39+DE35</f>
        <v>61.612148400000443</v>
      </c>
      <c r="DF32" s="20">
        <f t="shared" ref="DF32" si="194">+DF33+DF38+DF39+DF35</f>
        <v>254.45678346000074</v>
      </c>
      <c r="DG32" s="20">
        <f t="shared" ref="DG32" si="195">+DG33+DG38+DG39+DG35</f>
        <v>6.9450694199976155</v>
      </c>
      <c r="DH32" s="20">
        <f t="shared" ref="DH32" si="196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97">+DL33+DL38+DL39+DL35</f>
        <v>-47.024620579999748</v>
      </c>
      <c r="DM32" s="20">
        <f t="shared" ref="DM32" si="198">+DM33+DM38+DM39+DM35</f>
        <v>165.90865391999881</v>
      </c>
      <c r="DN32" s="20">
        <f t="shared" ref="DN32" si="199">+DN33+DN38+DN39+DN35</f>
        <v>-30.1003078699989</v>
      </c>
      <c r="DO32" s="20">
        <f t="shared" ref="DO32" si="200">+DO33+DO38+DO39+DO35</f>
        <v>41.628650059999188</v>
      </c>
      <c r="DP32" s="20">
        <f t="shared" ref="DP32" si="201">+DP33+DP38+DP39+DP35</f>
        <v>-81.415873359999296</v>
      </c>
      <c r="DQ32" s="20">
        <f t="shared" ref="DQ32" si="202">+DQ33+DQ38+DQ39+DQ35</f>
        <v>-24.975602817001366</v>
      </c>
      <c r="DR32" s="20">
        <f t="shared" ref="DR32" si="203">+DR33+DR38+DR39+DR35</f>
        <v>-50.312020089999486</v>
      </c>
      <c r="DS32" s="20">
        <f t="shared" ref="DS32" si="204">+DS33+DS38+DS39+DS35</f>
        <v>174.78707954559991</v>
      </c>
      <c r="DT32" s="20">
        <f t="shared" ref="DT32" si="205">+DT33+DT38+DT39+DT35</f>
        <v>-192.32805536999621</v>
      </c>
      <c r="DU32" s="20">
        <f t="shared" ref="DU32" si="206">+DU33+DU38+DU39+DU35</f>
        <v>25.080005242000688</v>
      </c>
      <c r="DV32" s="20">
        <f t="shared" ref="DV32" si="207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208">+DZ33+DZ38+DZ39+DZ35</f>
        <v>-223.22748705499984</v>
      </c>
      <c r="EA32" s="20">
        <f t="shared" ref="EA32" si="209">+EA33+EA38+EA39+EA35</f>
        <v>-8.0591186999999671</v>
      </c>
      <c r="EB32" s="20">
        <f t="shared" ref="EB32" si="210">+EB33+EB38+EB39+EB35</f>
        <v>18.238107520000511</v>
      </c>
      <c r="EC32" s="20">
        <f t="shared" ref="EC32" si="211">+EC33+EC38+EC39+EC35</f>
        <v>186.85787696999981</v>
      </c>
      <c r="ED32" s="20">
        <f t="shared" ref="ED32" si="212">+ED33+ED38+ED39+ED35</f>
        <v>-229.29765705000042</v>
      </c>
      <c r="EE32" s="20">
        <f t="shared" ref="EE32" si="213">+EE33+EE38+EE39+EE35</f>
        <v>17.311734340000545</v>
      </c>
      <c r="EF32" s="20">
        <f t="shared" ref="EF32" si="214">+EF33+EF38+EF39+EF35</f>
        <v>-19.693109410002513</v>
      </c>
      <c r="EG32" s="20">
        <f t="shared" ref="EG32" si="215">+EG33+EG38+EG39+EG35</f>
        <v>-34.014280579997248</v>
      </c>
      <c r="EH32" s="20">
        <f t="shared" ref="EH32" si="216">+EH33+EH38+EH39+EH35</f>
        <v>-29.145123060001357</v>
      </c>
      <c r="EI32" s="20">
        <f t="shared" ref="EI32" si="217">+EI33+EI38+EI39+EI35</f>
        <v>34.934611140000328</v>
      </c>
      <c r="EJ32" s="20">
        <f t="shared" ref="EJ32" si="218">+EJ33+EJ38+EJ39+EJ35</f>
        <v>-16.946087090001082</v>
      </c>
      <c r="EK32" s="20">
        <f t="shared" si="9"/>
        <v>-55.066349937001291</v>
      </c>
      <c r="EL32" s="574"/>
      <c r="EM32" s="20">
        <f>+EM33+EM38+EM39+EM35</f>
        <v>297.89847243999981</v>
      </c>
      <c r="EN32" s="20">
        <f t="shared" ref="EN32" si="219">+EN33+EN38+EN39+EN35</f>
        <v>-379.13537173000003</v>
      </c>
      <c r="EO32" s="20">
        <f t="shared" ref="EO32" si="220">+EO33+EO38+EO39+EO35</f>
        <v>9.3091315700001864</v>
      </c>
      <c r="EP32" s="20">
        <f t="shared" ref="EP32" si="221">+EP33+EP38+EP39+EP35</f>
        <v>-47.811357090000712</v>
      </c>
      <c r="EQ32" s="20">
        <f t="shared" ref="EQ32" si="222">+EQ33+EQ38+EQ39+EQ35</f>
        <v>-8.0775375300001091</v>
      </c>
      <c r="ER32" s="20">
        <f t="shared" ref="ER32" si="223">+ER33+ER38+ER39+ER35</f>
        <v>-32.789724649999187</v>
      </c>
      <c r="ES32" s="20">
        <f t="shared" ref="ES32" si="224">+ES33+ES38+ES39+ES35</f>
        <v>-91.227545882011071</v>
      </c>
      <c r="ET32" s="20">
        <f t="shared" ref="ET32" si="225">+ET33+ET38+ET39+ET35</f>
        <v>123.40373399000963</v>
      </c>
      <c r="EU32" s="20">
        <f t="shared" ref="EU32" si="226">+EU33+EU38+EU39+EU35</f>
        <v>38.366322800000745</v>
      </c>
      <c r="EV32" s="20">
        <f t="shared" ref="EV32" si="227">+EV33+EV38+EV39+EV35</f>
        <v>-162.00360582000016</v>
      </c>
      <c r="EW32" s="20">
        <f t="shared" ref="EW32" si="228">+EW33+EW38+EW39+EW35</f>
        <v>-108.96173766333261</v>
      </c>
      <c r="EX32" s="20">
        <f t="shared" ref="EX32" si="229">+EX33+EX38+EX39+EX35</f>
        <v>-131.83212778124184</v>
      </c>
      <c r="EY32" s="20">
        <f t="shared" si="10"/>
        <v>-492.86134734657537</v>
      </c>
      <c r="EZ32" s="574"/>
      <c r="FA32" s="20">
        <f>+FA33+FA38+FA39+FA35</f>
        <v>-53.20499906161578</v>
      </c>
      <c r="FB32" s="20">
        <f t="shared" ref="FB32:FL32" si="230">+FB33+FB38+FB39+FB35</f>
        <v>46.385124859648805</v>
      </c>
      <c r="FC32" s="20">
        <f t="shared" si="230"/>
        <v>24.99135852123095</v>
      </c>
      <c r="FD32" s="20">
        <f t="shared" si="230"/>
        <v>80.871300079082403</v>
      </c>
      <c r="FE32" s="20">
        <f t="shared" si="230"/>
        <v>59.794340330657427</v>
      </c>
      <c r="FF32" s="20">
        <f t="shared" si="230"/>
        <v>19.482674324438168</v>
      </c>
      <c r="FG32" s="20">
        <f t="shared" si="230"/>
        <v>64.346050399179063</v>
      </c>
      <c r="FH32" s="20">
        <f t="shared" si="230"/>
        <v>11.286015785975934</v>
      </c>
      <c r="FI32" s="20">
        <f t="shared" si="230"/>
        <v>18.631149611590892</v>
      </c>
      <c r="FJ32" s="20">
        <f t="shared" si="230"/>
        <v>-26.717280629882378</v>
      </c>
      <c r="FK32" s="20">
        <f t="shared" si="230"/>
        <v>24.977759205957952</v>
      </c>
      <c r="FL32" s="20">
        <f t="shared" si="230"/>
        <v>-38.695922583527775</v>
      </c>
      <c r="FM32" s="20">
        <f t="shared" si="11"/>
        <v>232.14757084273566</v>
      </c>
      <c r="FO32" s="20">
        <f>+FO33+FO38+FO39+FO35</f>
        <v>-409.68343276515481</v>
      </c>
      <c r="FP32" s="20">
        <f t="shared" ref="FP32:FZ32" si="231">+FP33+FP38+FP39+FP35</f>
        <v>-160.48324878626002</v>
      </c>
      <c r="FQ32" s="20">
        <f t="shared" si="231"/>
        <v>-58.406085851984344</v>
      </c>
      <c r="FR32" s="20">
        <f t="shared" si="231"/>
        <v>59.076419611888412</v>
      </c>
      <c r="FS32" s="20">
        <f t="shared" si="231"/>
        <v>-71.304712233125215</v>
      </c>
      <c r="FT32" s="20">
        <f t="shared" si="231"/>
        <v>-23.805171734854714</v>
      </c>
      <c r="FU32" s="20">
        <f t="shared" si="231"/>
        <v>-68.717309050504838</v>
      </c>
      <c r="FV32" s="20">
        <f t="shared" si="231"/>
        <v>-161.18014071390755</v>
      </c>
      <c r="FW32" s="20">
        <f t="shared" si="231"/>
        <v>-89.548311379222909</v>
      </c>
      <c r="FX32" s="20">
        <f t="shared" si="231"/>
        <v>15.323786564482845</v>
      </c>
      <c r="FY32" s="20">
        <f t="shared" si="231"/>
        <v>101.4286365613693</v>
      </c>
      <c r="FZ32" s="20">
        <f t="shared" si="231"/>
        <v>-28.737100970192486</v>
      </c>
      <c r="GA32" s="20">
        <f>+SUM(FO32:FZ32)</f>
        <v>-896.03667074746636</v>
      </c>
      <c r="GC32" s="20">
        <f t="shared" ref="GC32" si="232">+GC33+GC38+GC39+GC35</f>
        <v>-363.66131473940709</v>
      </c>
      <c r="GD32" s="20">
        <f>+SUM(GC32:GC32)</f>
        <v>-363.66131473940709</v>
      </c>
    </row>
    <row r="33" spans="2:186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-226.96490605499983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-130.48981673106863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149.02638267274591</v>
      </c>
      <c r="EV33" s="15">
        <v>-158.46823882000015</v>
      </c>
      <c r="EW33" s="15">
        <v>-144.22062477333262</v>
      </c>
      <c r="EX33" s="15">
        <v>-46.338201296516502</v>
      </c>
      <c r="EY33" s="15">
        <f t="shared" si="10"/>
        <v>-401.30720590910482</v>
      </c>
      <c r="EZ33" s="16"/>
      <c r="FA33" s="15">
        <v>118.18611779959087</v>
      </c>
      <c r="FB33" s="15">
        <v>70.295712374399585</v>
      </c>
      <c r="FC33" s="15">
        <v>172.42397855123096</v>
      </c>
      <c r="FD33" s="15">
        <v>-7.6410021824745797</v>
      </c>
      <c r="FE33" s="15">
        <v>71.716866320146551</v>
      </c>
      <c r="FF33" s="15">
        <v>31.100505904438165</v>
      </c>
      <c r="FG33" s="15">
        <v>94.022681924227783</v>
      </c>
      <c r="FH33" s="15">
        <v>54.859492368679206</v>
      </c>
      <c r="FI33" s="15">
        <v>27.189289741590891</v>
      </c>
      <c r="FJ33" s="15">
        <v>-39.200756989882379</v>
      </c>
      <c r="FK33" s="15">
        <v>99.293324450409841</v>
      </c>
      <c r="FL33" s="15">
        <v>30.882400170330868</v>
      </c>
      <c r="FM33" s="15">
        <f t="shared" si="11"/>
        <v>723.12861043268754</v>
      </c>
      <c r="FO33" s="15">
        <v>-417.31680422515484</v>
      </c>
      <c r="FP33" s="15">
        <v>-163.69354839626001</v>
      </c>
      <c r="FQ33" s="15">
        <v>-78.460977931984345</v>
      </c>
      <c r="FR33" s="15">
        <v>225.23245247188842</v>
      </c>
      <c r="FS33" s="15">
        <v>2.434944488001122</v>
      </c>
      <c r="FT33" s="15">
        <v>-24.599476854854714</v>
      </c>
      <c r="FU33" s="15">
        <v>-85.087183970504839</v>
      </c>
      <c r="FV33" s="15">
        <v>-120.33352487101806</v>
      </c>
      <c r="FW33" s="15">
        <v>32.686463540777112</v>
      </c>
      <c r="FX33" s="15">
        <v>180.84989932448275</v>
      </c>
      <c r="FY33" s="15">
        <v>206.09626316136934</v>
      </c>
      <c r="FZ33" s="15">
        <v>-31.28872291019249</v>
      </c>
      <c r="GA33" s="15">
        <f>+SUM(FO33:FZ33)</f>
        <v>-273.48021617345046</v>
      </c>
      <c r="GC33" s="15">
        <v>-364.84746627940712</v>
      </c>
      <c r="GD33" s="15">
        <f>+SUM(GC33:GC33)</f>
        <v>-364.84746627940712</v>
      </c>
    </row>
    <row r="34" spans="2:186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5.5949791800006494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167.10009577493108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47.939062557746766</v>
      </c>
      <c r="EV34" s="15">
        <v>1.6155176950010883</v>
      </c>
      <c r="EW34" s="15">
        <v>1.4862992200008875</v>
      </c>
      <c r="EX34" s="15">
        <v>-67.359711166516547</v>
      </c>
      <c r="EY34" s="15">
        <f t="shared" si="10"/>
        <v>-46.074075825769484</v>
      </c>
      <c r="EZ34" s="16"/>
      <c r="FA34" s="15">
        <v>118.03302020958995</v>
      </c>
      <c r="FB34" s="15">
        <v>83.571549784399025</v>
      </c>
      <c r="FC34" s="15">
        <v>72.926798821233945</v>
      </c>
      <c r="FD34" s="15">
        <v>-64.090077822474626</v>
      </c>
      <c r="FE34" s="15">
        <v>10.681682820145298</v>
      </c>
      <c r="FF34" s="15">
        <v>9.6101523544392933</v>
      </c>
      <c r="FG34" s="15">
        <v>83.880706954229964</v>
      </c>
      <c r="FH34" s="15">
        <v>11.810987898676352</v>
      </c>
      <c r="FI34" s="15">
        <v>33.254901786592789</v>
      </c>
      <c r="FJ34" s="15">
        <v>-44.987384104884526</v>
      </c>
      <c r="FK34" s="15">
        <v>25.471412920411581</v>
      </c>
      <c r="FL34" s="15">
        <v>12.530784600330492</v>
      </c>
      <c r="FM34" s="15">
        <f t="shared" si="11"/>
        <v>352.69453622268946</v>
      </c>
      <c r="FO34" s="15">
        <v>-210.28740664515442</v>
      </c>
      <c r="FP34" s="15">
        <v>-3.6368447962607036</v>
      </c>
      <c r="FQ34" s="15">
        <v>-42.027556291985249</v>
      </c>
      <c r="FR34" s="15">
        <v>17.332832031889069</v>
      </c>
      <c r="FS34" s="15">
        <v>49.119510638002851</v>
      </c>
      <c r="FT34" s="15">
        <v>-63.601558274856728</v>
      </c>
      <c r="FU34" s="15">
        <v>-31.898917260501555</v>
      </c>
      <c r="FV34" s="15">
        <v>-68.457656591023209</v>
      </c>
      <c r="FW34" s="15">
        <v>59.531557650777103</v>
      </c>
      <c r="FX34" s="15">
        <v>62.833949984482331</v>
      </c>
      <c r="FY34" s="15">
        <v>6.858830131370155</v>
      </c>
      <c r="FZ34" s="15">
        <v>105.86048244980842</v>
      </c>
      <c r="GA34" s="15">
        <f>+SUM(FO34:FZ34)</f>
        <v>-118.37277697345192</v>
      </c>
      <c r="GC34" s="15">
        <v>-220.90773885940774</v>
      </c>
      <c r="GD34" s="15">
        <f>+SUM(GC34:GC34)</f>
        <v>-220.90773885940774</v>
      </c>
    </row>
    <row r="35" spans="2:186" x14ac:dyDescent="0.25">
      <c r="B35" s="692" t="s">
        <v>685</v>
      </c>
      <c r="C35" s="15">
        <f>+SUM(C36:C37)</f>
        <v>-4.0632587650370997</v>
      </c>
      <c r="D35" s="15">
        <f t="shared" ref="D35:N35" si="233">+SUM(D36:D37)</f>
        <v>0</v>
      </c>
      <c r="E35" s="15">
        <f t="shared" si="233"/>
        <v>0</v>
      </c>
      <c r="F35" s="15">
        <f t="shared" si="233"/>
        <v>0</v>
      </c>
      <c r="G35" s="15">
        <f t="shared" si="233"/>
        <v>4.08736605</v>
      </c>
      <c r="H35" s="15">
        <f t="shared" si="233"/>
        <v>0</v>
      </c>
      <c r="I35" s="15">
        <f t="shared" si="233"/>
        <v>0</v>
      </c>
      <c r="J35" s="15">
        <f t="shared" si="233"/>
        <v>0</v>
      </c>
      <c r="K35" s="15">
        <f t="shared" si="233"/>
        <v>0</v>
      </c>
      <c r="L35" s="15">
        <f t="shared" si="233"/>
        <v>0</v>
      </c>
      <c r="M35" s="15">
        <f t="shared" si="233"/>
        <v>0</v>
      </c>
      <c r="N35" s="15">
        <f t="shared" si="233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34">+SUM(R36:R37)</f>
        <v>0</v>
      </c>
      <c r="S35" s="15">
        <f t="shared" si="234"/>
        <v>0</v>
      </c>
      <c r="T35" s="15">
        <f t="shared" si="234"/>
        <v>0</v>
      </c>
      <c r="U35" s="15">
        <f t="shared" si="234"/>
        <v>0</v>
      </c>
      <c r="V35" s="15">
        <f t="shared" si="234"/>
        <v>0</v>
      </c>
      <c r="W35" s="15">
        <f t="shared" si="234"/>
        <v>0</v>
      </c>
      <c r="X35" s="15">
        <f t="shared" si="234"/>
        <v>0</v>
      </c>
      <c r="Y35" s="15">
        <f t="shared" si="234"/>
        <v>0</v>
      </c>
      <c r="Z35" s="15">
        <f t="shared" si="234"/>
        <v>0</v>
      </c>
      <c r="AA35" s="15">
        <f t="shared" si="234"/>
        <v>0</v>
      </c>
      <c r="AB35" s="15">
        <f t="shared" si="234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35">+SUM(AF36:AF37)</f>
        <v>60</v>
      </c>
      <c r="AG35" s="15">
        <f t="shared" si="235"/>
        <v>0</v>
      </c>
      <c r="AH35" s="15">
        <f t="shared" si="235"/>
        <v>0</v>
      </c>
      <c r="AI35" s="15">
        <f t="shared" si="235"/>
        <v>0</v>
      </c>
      <c r="AJ35" s="15">
        <f t="shared" si="235"/>
        <v>0</v>
      </c>
      <c r="AK35" s="15">
        <f t="shared" si="235"/>
        <v>0</v>
      </c>
      <c r="AL35" s="15">
        <f t="shared" si="235"/>
        <v>0</v>
      </c>
      <c r="AM35" s="15">
        <f t="shared" si="235"/>
        <v>0</v>
      </c>
      <c r="AN35" s="15">
        <f t="shared" si="235"/>
        <v>0</v>
      </c>
      <c r="AO35" s="15">
        <f t="shared" si="235"/>
        <v>0</v>
      </c>
      <c r="AP35" s="15">
        <f t="shared" si="235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36">+SUM(AT36:AT37)</f>
        <v>50.296333329999996</v>
      </c>
      <c r="AU35" s="15">
        <f t="shared" si="236"/>
        <v>0</v>
      </c>
      <c r="AV35" s="15">
        <f t="shared" si="236"/>
        <v>0</v>
      </c>
      <c r="AW35" s="15">
        <f t="shared" si="236"/>
        <v>0</v>
      </c>
      <c r="AX35" s="15">
        <f t="shared" si="236"/>
        <v>0</v>
      </c>
      <c r="AY35" s="15">
        <f t="shared" si="236"/>
        <v>0</v>
      </c>
      <c r="AZ35" s="15">
        <f t="shared" si="236"/>
        <v>0</v>
      </c>
      <c r="BA35" s="15">
        <f t="shared" si="236"/>
        <v>0</v>
      </c>
      <c r="BB35" s="15">
        <f t="shared" si="236"/>
        <v>0</v>
      </c>
      <c r="BC35" s="15">
        <f t="shared" si="236"/>
        <v>0</v>
      </c>
      <c r="BD35" s="15">
        <f t="shared" si="236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37">+SUM(BH36:BH37)</f>
        <v>0</v>
      </c>
      <c r="BI35" s="15">
        <f t="shared" si="237"/>
        <v>0</v>
      </c>
      <c r="BJ35" s="15">
        <f t="shared" si="237"/>
        <v>20.135333329999998</v>
      </c>
      <c r="BK35" s="15">
        <f t="shared" si="237"/>
        <v>-17.179442809999998</v>
      </c>
      <c r="BL35" s="15">
        <f t="shared" si="237"/>
        <v>0</v>
      </c>
      <c r="BM35" s="15">
        <f t="shared" si="237"/>
        <v>0</v>
      </c>
      <c r="BN35" s="15">
        <f t="shared" si="237"/>
        <v>0</v>
      </c>
      <c r="BO35" s="15">
        <f t="shared" si="237"/>
        <v>0</v>
      </c>
      <c r="BP35" s="15">
        <f t="shared" si="237"/>
        <v>0</v>
      </c>
      <c r="BQ35" s="15">
        <f t="shared" si="237"/>
        <v>-17</v>
      </c>
      <c r="BR35" s="15">
        <f t="shared" si="237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38">+SUM(BV36:BV37)</f>
        <v>-20.959400289999998</v>
      </c>
      <c r="BW35" s="15">
        <f t="shared" si="238"/>
        <v>0</v>
      </c>
      <c r="BX35" s="15">
        <f t="shared" si="238"/>
        <v>0</v>
      </c>
      <c r="BY35" s="15">
        <f t="shared" si="238"/>
        <v>34.898514420000005</v>
      </c>
      <c r="BZ35" s="15">
        <f t="shared" si="238"/>
        <v>0</v>
      </c>
      <c r="CA35" s="15">
        <f t="shared" si="238"/>
        <v>0</v>
      </c>
      <c r="CB35" s="15">
        <f t="shared" si="238"/>
        <v>21.209149010000001</v>
      </c>
      <c r="CC35" s="15">
        <f t="shared" si="238"/>
        <v>0</v>
      </c>
      <c r="CD35" s="15">
        <f t="shared" si="238"/>
        <v>0</v>
      </c>
      <c r="CE35" s="15">
        <f t="shared" si="238"/>
        <v>-36</v>
      </c>
      <c r="CF35" s="15">
        <f t="shared" si="238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39">+SUM(CJ36:CJ37)</f>
        <v>0</v>
      </c>
      <c r="CK35" s="15">
        <f t="shared" si="239"/>
        <v>0</v>
      </c>
      <c r="CL35" s="15">
        <f t="shared" si="239"/>
        <v>0</v>
      </c>
      <c r="CM35" s="15">
        <f t="shared" si="239"/>
        <v>36.431339999999999</v>
      </c>
      <c r="CN35" s="15">
        <f t="shared" si="239"/>
        <v>0</v>
      </c>
      <c r="CO35" s="15">
        <f t="shared" si="239"/>
        <v>0</v>
      </c>
      <c r="CP35" s="15">
        <f t="shared" si="239"/>
        <v>0</v>
      </c>
      <c r="CQ35" s="15">
        <f t="shared" si="239"/>
        <v>0</v>
      </c>
      <c r="CR35" s="15">
        <f t="shared" si="239"/>
        <v>0</v>
      </c>
      <c r="CS35" s="15">
        <f t="shared" si="239"/>
        <v>0</v>
      </c>
      <c r="CT35" s="15">
        <f t="shared" si="239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40">+SUM(CX36:CX37)</f>
        <v>-77.832344960353367</v>
      </c>
      <c r="CY35" s="15">
        <f t="shared" si="240"/>
        <v>0</v>
      </c>
      <c r="CZ35" s="15">
        <f t="shared" si="240"/>
        <v>-2.1381023690259275</v>
      </c>
      <c r="DA35" s="15">
        <f t="shared" si="240"/>
        <v>8.9340486199999987</v>
      </c>
      <c r="DB35" s="15">
        <f t="shared" si="240"/>
        <v>0.22695783999999897</v>
      </c>
      <c r="DC35" s="15">
        <f t="shared" si="240"/>
        <v>0</v>
      </c>
      <c r="DD35" s="15">
        <f t="shared" si="240"/>
        <v>8.7301680899999994</v>
      </c>
      <c r="DE35" s="15">
        <f t="shared" si="240"/>
        <v>-9.1298896389958575</v>
      </c>
      <c r="DF35" s="15">
        <f t="shared" si="240"/>
        <v>-14.865149308075118</v>
      </c>
      <c r="DG35" s="15">
        <f t="shared" si="240"/>
        <v>-39.320475156805458</v>
      </c>
      <c r="DH35" s="15">
        <f t="shared" si="240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41">+SUM(DL36:DL37)</f>
        <v>-21.878840629999999</v>
      </c>
      <c r="DM35" s="15">
        <f t="shared" si="241"/>
        <v>24.701689819999999</v>
      </c>
      <c r="DN35" s="15">
        <f t="shared" si="241"/>
        <v>-61.865883771912934</v>
      </c>
      <c r="DO35" s="15">
        <f t="shared" si="241"/>
        <v>-115.69459706194675</v>
      </c>
      <c r="DP35" s="15">
        <f t="shared" si="241"/>
        <v>20.85932549</v>
      </c>
      <c r="DQ35" s="15">
        <f t="shared" si="241"/>
        <v>0</v>
      </c>
      <c r="DR35" s="15">
        <f t="shared" si="241"/>
        <v>0.58985122000000001</v>
      </c>
      <c r="DS35" s="15">
        <f t="shared" si="241"/>
        <v>0</v>
      </c>
      <c r="DT35" s="15">
        <f t="shared" si="241"/>
        <v>5.4048153000000001</v>
      </c>
      <c r="DU35" s="15">
        <f t="shared" si="241"/>
        <v>0.95023446999999994</v>
      </c>
      <c r="DV35" s="15">
        <f t="shared" si="241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42">+SUM(DZ36:DZ37)</f>
        <v>0</v>
      </c>
      <c r="EA35" s="15">
        <f t="shared" si="242"/>
        <v>0</v>
      </c>
      <c r="EB35" s="15">
        <f t="shared" si="242"/>
        <v>61.309870070000002</v>
      </c>
      <c r="EC35" s="15">
        <f t="shared" si="242"/>
        <v>0</v>
      </c>
      <c r="ED35" s="15">
        <f t="shared" si="242"/>
        <v>0</v>
      </c>
      <c r="EE35" s="15">
        <f t="shared" si="242"/>
        <v>0</v>
      </c>
      <c r="EF35" s="15">
        <f t="shared" si="242"/>
        <v>-1.9006822759326754</v>
      </c>
      <c r="EG35" s="15">
        <f t="shared" si="242"/>
        <v>0</v>
      </c>
      <c r="EH35" s="15">
        <f t="shared" si="242"/>
        <v>0</v>
      </c>
      <c r="EI35" s="15">
        <f t="shared" si="242"/>
        <v>0</v>
      </c>
      <c r="EJ35" s="15">
        <f t="shared" si="242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43">+SUM(EN36:EN37)</f>
        <v>0</v>
      </c>
      <c r="EO35" s="15">
        <f t="shared" si="243"/>
        <v>0</v>
      </c>
      <c r="EP35" s="15">
        <f t="shared" si="243"/>
        <v>-3.4383876600000001</v>
      </c>
      <c r="EQ35" s="15">
        <f t="shared" si="243"/>
        <v>0</v>
      </c>
      <c r="ER35" s="15">
        <f t="shared" si="243"/>
        <v>0</v>
      </c>
      <c r="ES35" s="15">
        <f t="shared" si="243"/>
        <v>0</v>
      </c>
      <c r="ET35" s="15">
        <f t="shared" si="243"/>
        <v>26.185286309999995</v>
      </c>
      <c r="EU35" s="15">
        <f t="shared" si="243"/>
        <v>-111.85786487274518</v>
      </c>
      <c r="EV35" s="15">
        <f t="shared" si="243"/>
        <v>0</v>
      </c>
      <c r="EW35" s="15">
        <f t="shared" si="243"/>
        <v>24.286727110000001</v>
      </c>
      <c r="EX35" s="15">
        <f t="shared" si="243"/>
        <v>-86.568917484725333</v>
      </c>
      <c r="EY35" s="15">
        <f t="shared" si="10"/>
        <v>-94.899547437470517</v>
      </c>
      <c r="EZ35" s="16"/>
      <c r="FA35" s="15">
        <f t="shared" ref="FA35:FL35" si="244">+SUM(FA36:FA37)</f>
        <v>-156.44729386120665</v>
      </c>
      <c r="FB35" s="15">
        <f t="shared" si="244"/>
        <v>-27.571651514750791</v>
      </c>
      <c r="FC35" s="15">
        <f t="shared" si="244"/>
        <v>-156.16990303</v>
      </c>
      <c r="FD35" s="15">
        <f t="shared" si="244"/>
        <v>89.455201261556979</v>
      </c>
      <c r="FE35" s="15">
        <f t="shared" si="244"/>
        <v>-11.367525989489117</v>
      </c>
      <c r="FF35" s="15">
        <f t="shared" si="244"/>
        <v>2.0870074200000017</v>
      </c>
      <c r="FG35" s="15">
        <f t="shared" si="244"/>
        <v>-39.499483525048724</v>
      </c>
      <c r="FH35" s="15">
        <f t="shared" si="244"/>
        <v>-46.592008582703272</v>
      </c>
      <c r="FI35" s="15">
        <f t="shared" si="244"/>
        <v>3.0386558700000035</v>
      </c>
      <c r="FJ35" s="15">
        <f t="shared" si="244"/>
        <v>2.3776493600000004</v>
      </c>
      <c r="FK35" s="15">
        <f t="shared" si="244"/>
        <v>-74.353414244451884</v>
      </c>
      <c r="FL35" s="15">
        <f t="shared" si="244"/>
        <v>-67.610056753858643</v>
      </c>
      <c r="FM35" s="15">
        <f t="shared" si="11"/>
        <v>-482.65282358995205</v>
      </c>
      <c r="FO35" s="15">
        <f>+SUM(FO36:FO37)</f>
        <v>6.77994846</v>
      </c>
      <c r="FP35" s="15">
        <f t="shared" ref="FP35:FZ35" si="245">+SUM(FP36:FP37)</f>
        <v>2.0131406100000002</v>
      </c>
      <c r="FQ35" s="15">
        <f t="shared" si="245"/>
        <v>21.112530080000003</v>
      </c>
      <c r="FR35" s="15">
        <f t="shared" si="245"/>
        <v>-163.62572686000001</v>
      </c>
      <c r="FS35" s="15">
        <f t="shared" si="245"/>
        <v>-75.964580721126339</v>
      </c>
      <c r="FT35" s="15">
        <f t="shared" si="245"/>
        <v>2.0346131199999999</v>
      </c>
      <c r="FU35" s="15">
        <f t="shared" si="245"/>
        <v>19.133274920000002</v>
      </c>
      <c r="FV35" s="15">
        <f t="shared" si="245"/>
        <v>-43.612732842889507</v>
      </c>
      <c r="FW35" s="15">
        <f t="shared" si="245"/>
        <v>-121.96038692000002</v>
      </c>
      <c r="FX35" s="15">
        <f t="shared" si="245"/>
        <v>-164.66247875999991</v>
      </c>
      <c r="FY35" s="15">
        <f t="shared" si="245"/>
        <v>-103.72492660000003</v>
      </c>
      <c r="FZ35" s="15">
        <f t="shared" si="245"/>
        <v>2.3563889400000009</v>
      </c>
      <c r="GA35" s="15">
        <f>+SUM(FO35:FZ35)</f>
        <v>-620.12093657401579</v>
      </c>
      <c r="GC35" s="15">
        <f t="shared" ref="GC35" si="246">+SUM(GC36:GC37)</f>
        <v>2.2551635400000012</v>
      </c>
      <c r="GD35" s="15">
        <f>+SUM(GC35:GC35)</f>
        <v>2.2551635400000012</v>
      </c>
    </row>
    <row r="36" spans="2:186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>
        <v>0.21750000000000114</v>
      </c>
      <c r="FG36" s="15">
        <v>-17.068638460000003</v>
      </c>
      <c r="FH36" s="15">
        <v>-19.068638460000003</v>
      </c>
      <c r="FI36" s="15">
        <v>0.21750000000000114</v>
      </c>
      <c r="FJ36" s="15">
        <v>0</v>
      </c>
      <c r="FK36" s="15">
        <v>0</v>
      </c>
      <c r="FL36" s="15">
        <v>-8.9097557899999984</v>
      </c>
      <c r="FM36" s="15">
        <f t="shared" si="11"/>
        <v>-34.475366039999997</v>
      </c>
      <c r="FO36" s="15">
        <v>0</v>
      </c>
      <c r="FP36" s="15">
        <v>0</v>
      </c>
      <c r="FQ36" s="15">
        <v>19.068638460000003</v>
      </c>
      <c r="FR36" s="15">
        <v>30</v>
      </c>
      <c r="FS36" s="15">
        <v>0</v>
      </c>
      <c r="FT36" s="15">
        <v>0</v>
      </c>
      <c r="FU36" s="15">
        <v>17.068638460000003</v>
      </c>
      <c r="FV36" s="15">
        <v>0</v>
      </c>
      <c r="FW36" s="15">
        <v>8.9097557899999984</v>
      </c>
      <c r="FX36" s="15">
        <v>0</v>
      </c>
      <c r="FY36" s="15">
        <v>0</v>
      </c>
      <c r="FZ36" s="15">
        <v>0</v>
      </c>
      <c r="GA36" s="15">
        <f>+SUM(FO36:FZ36)</f>
        <v>75.047032709999996</v>
      </c>
      <c r="GC36" s="15">
        <v>0</v>
      </c>
      <c r="GD36" s="15">
        <f>+SUM(GC36:GC36)</f>
        <v>0</v>
      </c>
    </row>
    <row r="37" spans="2:186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>
        <v>1.8695074200000004</v>
      </c>
      <c r="FG37" s="15">
        <v>-22.430845065048722</v>
      </c>
      <c r="FH37" s="15">
        <v>-27.523370122703273</v>
      </c>
      <c r="FI37" s="15">
        <v>2.8211558700000023</v>
      </c>
      <c r="FJ37" s="15">
        <v>2.3776493600000004</v>
      </c>
      <c r="FK37" s="15">
        <v>-74.353414244451884</v>
      </c>
      <c r="FL37" s="15">
        <v>-58.700300963858645</v>
      </c>
      <c r="FM37" s="15">
        <f t="shared" si="11"/>
        <v>-448.17745754995218</v>
      </c>
      <c r="FO37" s="15">
        <v>6.77994846</v>
      </c>
      <c r="FP37" s="15">
        <v>2.0131406100000002</v>
      </c>
      <c r="FQ37" s="15">
        <v>2.0438916199999997</v>
      </c>
      <c r="FR37" s="15">
        <v>-193.62572686000001</v>
      </c>
      <c r="FS37" s="15">
        <v>-75.964580721126339</v>
      </c>
      <c r="FT37" s="15">
        <v>2.0346131199999999</v>
      </c>
      <c r="FU37" s="15">
        <v>2.0646364599999996</v>
      </c>
      <c r="FV37" s="15">
        <v>-43.612732842889507</v>
      </c>
      <c r="FW37" s="15">
        <v>-130.87014271000001</v>
      </c>
      <c r="FX37" s="15">
        <v>-164.66247875999991</v>
      </c>
      <c r="FY37" s="15">
        <v>-103.72492660000003</v>
      </c>
      <c r="FZ37" s="15">
        <v>2.3563889400000009</v>
      </c>
      <c r="GA37" s="15">
        <f>+SUM(FO37:FZ37)</f>
        <v>-695.16796928401573</v>
      </c>
      <c r="GC37" s="15">
        <v>2.2551635400000012</v>
      </c>
      <c r="GD37" s="15">
        <f>+SUM(GC37:GC37)</f>
        <v>2.2551635400000012</v>
      </c>
    </row>
    <row r="38" spans="2:186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>
        <v>-13.704839</v>
      </c>
      <c r="FG38" s="15">
        <v>9.822852000000001</v>
      </c>
      <c r="FH38" s="15">
        <v>3.0185320000000004</v>
      </c>
      <c r="FI38" s="15">
        <v>-11.596796000000001</v>
      </c>
      <c r="FJ38" s="15">
        <v>10.105827000000001</v>
      </c>
      <c r="FK38" s="15">
        <v>3.7848999999997801E-2</v>
      </c>
      <c r="FL38" s="15">
        <v>-1.9682659999999998</v>
      </c>
      <c r="FM38" s="15">
        <f t="shared" si="11"/>
        <v>-8.3282160000000012</v>
      </c>
      <c r="FO38" s="15">
        <v>0.85342299999999938</v>
      </c>
      <c r="FP38" s="15">
        <v>1.1971590000000027</v>
      </c>
      <c r="FQ38" s="15">
        <v>-1.0576380000000007</v>
      </c>
      <c r="FR38" s="15">
        <v>-2.5303059999999995</v>
      </c>
      <c r="FS38" s="15">
        <v>2.2249239999999979</v>
      </c>
      <c r="FT38" s="15">
        <v>-1.2403079999999989</v>
      </c>
      <c r="FU38" s="15">
        <v>-2.7634000000000007</v>
      </c>
      <c r="FV38" s="15">
        <v>2.7661170000000013</v>
      </c>
      <c r="FW38" s="15">
        <v>-0.27438800000000185</v>
      </c>
      <c r="FX38" s="15">
        <v>-0.86363399999999757</v>
      </c>
      <c r="FY38" s="15">
        <v>-0.94270000000000209</v>
      </c>
      <c r="FZ38" s="15">
        <v>0.19523300000000177</v>
      </c>
      <c r="GA38" s="15">
        <f>+SUM(FO38:FZ38)</f>
        <v>-2.4355179999999983</v>
      </c>
      <c r="GC38" s="15">
        <v>-1.0690120000000007</v>
      </c>
      <c r="GD38" s="15">
        <f>+SUM(GC38:GC38)</f>
        <v>-1.0690120000000007</v>
      </c>
    </row>
    <row r="39" spans="2:186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/>
      <c r="FK39" s="522"/>
      <c r="FL39" s="522"/>
      <c r="FM39" s="522">
        <f t="shared" si="11"/>
        <v>0</v>
      </c>
      <c r="FO39" s="522"/>
      <c r="FP39" s="522"/>
      <c r="FQ39" s="522"/>
      <c r="FR39" s="522"/>
      <c r="FS39" s="522"/>
      <c r="FT39" s="522"/>
      <c r="FU39" s="522"/>
      <c r="FV39" s="522"/>
      <c r="FW39" s="522"/>
      <c r="FX39" s="522"/>
      <c r="FY39" s="522"/>
      <c r="FZ39" s="522"/>
      <c r="GA39" s="522">
        <f>+SUM(FO39:FZ39)</f>
        <v>0</v>
      </c>
      <c r="GC39" s="522"/>
      <c r="GD39" s="522">
        <f>+SUM(GC39:GC39)</f>
        <v>0</v>
      </c>
    </row>
    <row r="40" spans="2:186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>
        <v>-122.45748143000037</v>
      </c>
      <c r="FG40" s="24">
        <v>-88.822785819999808</v>
      </c>
      <c r="FH40" s="24">
        <v>-19.311773450000146</v>
      </c>
      <c r="FI40" s="24">
        <v>43.729566770000247</v>
      </c>
      <c r="FJ40" s="24">
        <v>33.892020999999886</v>
      </c>
      <c r="FK40" s="24">
        <v>37.839839880000227</v>
      </c>
      <c r="FL40" s="24">
        <v>289.81162927999981</v>
      </c>
      <c r="FM40" s="24">
        <f t="shared" si="11"/>
        <v>-96.388394479999988</v>
      </c>
      <c r="FO40" s="24">
        <v>-143.91370892999976</v>
      </c>
      <c r="FP40" s="24">
        <v>43.486733629999662</v>
      </c>
      <c r="FQ40" s="24">
        <v>-26.301811759999964</v>
      </c>
      <c r="FR40" s="24">
        <v>-125.79758035999998</v>
      </c>
      <c r="FS40" s="24">
        <v>-19.929764969999724</v>
      </c>
      <c r="FT40" s="24">
        <v>-124.25163649000024</v>
      </c>
      <c r="FU40" s="24">
        <v>41.766687780000211</v>
      </c>
      <c r="FV40" s="24">
        <v>153.17559746999973</v>
      </c>
      <c r="FW40" s="24">
        <v>-3.221108429999731</v>
      </c>
      <c r="FX40" s="24">
        <v>-47.124898350000194</v>
      </c>
      <c r="FY40" s="24">
        <v>-73.760589830000072</v>
      </c>
      <c r="FZ40" s="24">
        <v>233.53147661000003</v>
      </c>
      <c r="GA40" s="24">
        <f>+SUM(FO40:FZ40)</f>
        <v>-92.340603630000032</v>
      </c>
      <c r="GC40" s="24">
        <v>-304.40822649000006</v>
      </c>
      <c r="GD40" s="24">
        <f>+SUM(GC40:GC40)</f>
        <v>-304.40822649000006</v>
      </c>
    </row>
    <row r="41" spans="2:186" x14ac:dyDescent="0.25">
      <c r="B41" s="114" t="s">
        <v>730</v>
      </c>
    </row>
    <row r="42" spans="2:186" x14ac:dyDescent="0.25">
      <c r="B42" s="114" t="s">
        <v>744</v>
      </c>
    </row>
  </sheetData>
  <mergeCells count="14">
    <mergeCell ref="FO5:GA5"/>
    <mergeCell ref="GC5:GD5"/>
    <mergeCell ref="AS5:BE5"/>
    <mergeCell ref="BG5:BS5"/>
    <mergeCell ref="C5:O5"/>
    <mergeCell ref="Q5:AC5"/>
    <mergeCell ref="AE5:AQ5"/>
    <mergeCell ref="EM5:EY5"/>
    <mergeCell ref="DK5:DW5"/>
    <mergeCell ref="DY5:EK5"/>
    <mergeCell ref="BU5:CG5"/>
    <mergeCell ref="CI5:CU5"/>
    <mergeCell ref="CW5:DI5"/>
    <mergeCell ref="FA5:FM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ignoredErrors>
    <ignoredError sqref="GC19 GC3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IS53"/>
  <sheetViews>
    <sheetView zoomScaleNormal="100" workbookViewId="0">
      <pane xSplit="2" ySplit="6" topLeftCell="FO16" activePane="bottomRight" state="frozen"/>
      <selection activeCell="D4" sqref="D4:M4"/>
      <selection pane="topRight" activeCell="D4" sqref="D4:M4"/>
      <selection pane="bottomLeft" activeCell="D4" sqref="D4:M4"/>
      <selection pane="bottomRight" activeCell="FR46" sqref="FR4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6" width="10.140625" style="9" customWidth="1"/>
    <col min="187" max="16384" width="11.42578125" style="9"/>
  </cols>
  <sheetData>
    <row r="2" spans="2:186" ht="53.25" customHeight="1" x14ac:dyDescent="0.25">
      <c r="B2" s="686"/>
    </row>
    <row r="3" spans="2:186" ht="15.75" x14ac:dyDescent="0.25">
      <c r="B3" s="686" t="s">
        <v>689</v>
      </c>
    </row>
    <row r="4" spans="2:18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</row>
    <row r="5" spans="2:186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5"/>
    </row>
    <row r="6" spans="2:18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24</v>
      </c>
    </row>
    <row r="7" spans="2:186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10">+SUM(EM7:EX7)</f>
        <v>-1329.3469119243744</v>
      </c>
      <c r="EZ7" s="573"/>
      <c r="FA7" s="542">
        <v>-252.96821540000053</v>
      </c>
      <c r="FB7" s="542">
        <v>-317.98456016000034</v>
      </c>
      <c r="FC7" s="542">
        <v>-31.897342950000393</v>
      </c>
      <c r="FD7" s="542">
        <v>-136.64127930999985</v>
      </c>
      <c r="FE7" s="542">
        <v>-216.98745468000004</v>
      </c>
      <c r="FF7" s="542">
        <v>-129.31868652000026</v>
      </c>
      <c r="FG7" s="542">
        <v>34.522067349999816</v>
      </c>
      <c r="FH7" s="542">
        <v>-6.828128560000323</v>
      </c>
      <c r="FI7" s="542">
        <v>-120.59629212999926</v>
      </c>
      <c r="FJ7" s="542">
        <v>-170.92241234000039</v>
      </c>
      <c r="FK7" s="542">
        <v>-187.87214917000017</v>
      </c>
      <c r="FL7" s="542">
        <v>293.47844732000044</v>
      </c>
      <c r="FM7" s="542">
        <f t="shared" ref="FM7:FM37" si="11">+SUM(FA7:FL7)</f>
        <v>-1244.0160065500011</v>
      </c>
      <c r="FO7" s="542">
        <v>-170.37853327311575</v>
      </c>
      <c r="FP7" s="542">
        <v>-132.74077564311551</v>
      </c>
      <c r="FQ7" s="542">
        <v>-22.895976301115297</v>
      </c>
      <c r="FR7" s="542">
        <v>-157.3656360184649</v>
      </c>
      <c r="FS7" s="542">
        <v>-21.542069843115087</v>
      </c>
      <c r="FT7" s="542">
        <v>-167.54368721311516</v>
      </c>
      <c r="FU7" s="542">
        <v>-76.728463539782069</v>
      </c>
      <c r="FV7" s="542">
        <v>-40.480083682559552</v>
      </c>
      <c r="FW7" s="542">
        <v>-257.83508524056504</v>
      </c>
      <c r="FX7" s="542">
        <v>-211.19058650311513</v>
      </c>
      <c r="FY7" s="542">
        <v>-216.17029614033731</v>
      </c>
      <c r="FZ7" s="542">
        <v>415.76603536729954</v>
      </c>
      <c r="GA7" s="542">
        <f>+SUM(FO7:FZ7)</f>
        <v>-1059.1051580311014</v>
      </c>
      <c r="GC7" s="542">
        <v>-34.429134596389417</v>
      </c>
      <c r="GD7" s="542">
        <f>+SUM(GC7:GC7)</f>
        <v>-34.429134596389417</v>
      </c>
    </row>
    <row r="8" spans="2:186" ht="15.75" x14ac:dyDescent="0.25">
      <c r="B8" s="688" t="s">
        <v>94</v>
      </c>
      <c r="C8" s="521">
        <f>+C9+C10</f>
        <v>0</v>
      </c>
      <c r="D8" s="521">
        <f t="shared" ref="D8:N8" si="12">+D9+D10</f>
        <v>0</v>
      </c>
      <c r="E8" s="521">
        <f t="shared" si="12"/>
        <v>0</v>
      </c>
      <c r="F8" s="521">
        <f t="shared" si="12"/>
        <v>0</v>
      </c>
      <c r="G8" s="521">
        <f t="shared" si="12"/>
        <v>0</v>
      </c>
      <c r="H8" s="521">
        <f t="shared" si="12"/>
        <v>0</v>
      </c>
      <c r="I8" s="521">
        <f t="shared" si="12"/>
        <v>0</v>
      </c>
      <c r="J8" s="521">
        <f t="shared" si="12"/>
        <v>0</v>
      </c>
      <c r="K8" s="521">
        <f t="shared" si="12"/>
        <v>0</v>
      </c>
      <c r="L8" s="521">
        <f t="shared" si="12"/>
        <v>0</v>
      </c>
      <c r="M8" s="521">
        <f t="shared" si="12"/>
        <v>0</v>
      </c>
      <c r="N8" s="521">
        <f t="shared" si="12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3">+R9+R10</f>
        <v>0</v>
      </c>
      <c r="S8" s="521">
        <f t="shared" si="13"/>
        <v>0</v>
      </c>
      <c r="T8" s="521">
        <f t="shared" si="13"/>
        <v>0</v>
      </c>
      <c r="U8" s="521">
        <f t="shared" si="13"/>
        <v>0</v>
      </c>
      <c r="V8" s="521">
        <f t="shared" si="13"/>
        <v>0</v>
      </c>
      <c r="W8" s="521">
        <f t="shared" si="13"/>
        <v>0</v>
      </c>
      <c r="X8" s="521">
        <f t="shared" si="13"/>
        <v>0</v>
      </c>
      <c r="Y8" s="521">
        <f t="shared" si="13"/>
        <v>0</v>
      </c>
      <c r="Z8" s="521">
        <f t="shared" si="13"/>
        <v>0</v>
      </c>
      <c r="AA8" s="521">
        <f t="shared" si="13"/>
        <v>0</v>
      </c>
      <c r="AB8" s="521">
        <f t="shared" si="13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4">+AF9+AF10</f>
        <v>0</v>
      </c>
      <c r="AG8" s="521">
        <f t="shared" si="14"/>
        <v>0</v>
      </c>
      <c r="AH8" s="521">
        <f t="shared" si="14"/>
        <v>0</v>
      </c>
      <c r="AI8" s="521">
        <f t="shared" si="14"/>
        <v>0</v>
      </c>
      <c r="AJ8" s="521">
        <f t="shared" si="14"/>
        <v>0</v>
      </c>
      <c r="AK8" s="521">
        <f t="shared" si="14"/>
        <v>0</v>
      </c>
      <c r="AL8" s="521">
        <f t="shared" si="14"/>
        <v>0</v>
      </c>
      <c r="AM8" s="521">
        <f t="shared" si="14"/>
        <v>0</v>
      </c>
      <c r="AN8" s="521">
        <f t="shared" si="14"/>
        <v>0</v>
      </c>
      <c r="AO8" s="521">
        <f t="shared" si="14"/>
        <v>0</v>
      </c>
      <c r="AP8" s="521">
        <f t="shared" si="14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5">+AT9+AT10</f>
        <v>0</v>
      </c>
      <c r="AU8" s="521">
        <f t="shared" si="15"/>
        <v>0</v>
      </c>
      <c r="AV8" s="521">
        <f t="shared" si="15"/>
        <v>0</v>
      </c>
      <c r="AW8" s="521">
        <f t="shared" si="15"/>
        <v>0</v>
      </c>
      <c r="AX8" s="521">
        <f t="shared" si="15"/>
        <v>0</v>
      </c>
      <c r="AY8" s="521">
        <f t="shared" si="15"/>
        <v>0</v>
      </c>
      <c r="AZ8" s="521">
        <f t="shared" si="15"/>
        <v>0</v>
      </c>
      <c r="BA8" s="521">
        <f t="shared" si="15"/>
        <v>0</v>
      </c>
      <c r="BB8" s="521">
        <f t="shared" si="15"/>
        <v>0</v>
      </c>
      <c r="BC8" s="521">
        <f t="shared" si="15"/>
        <v>0</v>
      </c>
      <c r="BD8" s="521">
        <f t="shared" si="15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6">+BH9+BH10</f>
        <v>0</v>
      </c>
      <c r="BI8" s="521">
        <f t="shared" si="16"/>
        <v>0</v>
      </c>
      <c r="BJ8" s="521">
        <f t="shared" si="16"/>
        <v>0</v>
      </c>
      <c r="BK8" s="521">
        <f t="shared" si="16"/>
        <v>0</v>
      </c>
      <c r="BL8" s="521">
        <f t="shared" si="16"/>
        <v>0</v>
      </c>
      <c r="BM8" s="521">
        <f t="shared" si="16"/>
        <v>0</v>
      </c>
      <c r="BN8" s="521">
        <f t="shared" si="16"/>
        <v>0.9504760699999999</v>
      </c>
      <c r="BO8" s="521">
        <f t="shared" si="16"/>
        <v>4.6423174000000005</v>
      </c>
      <c r="BP8" s="521">
        <f t="shared" si="16"/>
        <v>0</v>
      </c>
      <c r="BQ8" s="521">
        <f t="shared" si="16"/>
        <v>0</v>
      </c>
      <c r="BR8" s="521">
        <f t="shared" si="16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7">+BV9+BV10</f>
        <v>0</v>
      </c>
      <c r="BW8" s="521">
        <f t="shared" si="17"/>
        <v>4.6423174000000005</v>
      </c>
      <c r="BX8" s="521">
        <f t="shared" si="17"/>
        <v>5.4404758599999994</v>
      </c>
      <c r="BY8" s="521">
        <f t="shared" si="17"/>
        <v>0</v>
      </c>
      <c r="BZ8" s="521">
        <f t="shared" si="17"/>
        <v>0</v>
      </c>
      <c r="CA8" s="521">
        <f t="shared" si="17"/>
        <v>0</v>
      </c>
      <c r="CB8" s="521">
        <f t="shared" si="17"/>
        <v>2.0833330000000001</v>
      </c>
      <c r="CC8" s="521">
        <f t="shared" si="17"/>
        <v>4.6423174000000005</v>
      </c>
      <c r="CD8" s="521">
        <f t="shared" si="17"/>
        <v>3.3571428599999997</v>
      </c>
      <c r="CE8" s="521">
        <f t="shared" si="17"/>
        <v>0</v>
      </c>
      <c r="CF8" s="521">
        <f t="shared" si="17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8">+CJ9+CJ10</f>
        <v>1.9009521399999998</v>
      </c>
      <c r="CK8" s="521">
        <f t="shared" si="18"/>
        <v>4.6423174000000005</v>
      </c>
      <c r="CL8" s="521">
        <f t="shared" si="18"/>
        <v>5.4404758599999994</v>
      </c>
      <c r="CM8" s="521">
        <f t="shared" si="18"/>
        <v>0</v>
      </c>
      <c r="CN8" s="521">
        <f t="shared" si="18"/>
        <v>0</v>
      </c>
      <c r="CO8" s="521">
        <f t="shared" si="18"/>
        <v>0</v>
      </c>
      <c r="CP8" s="521">
        <f t="shared" si="18"/>
        <v>3.0338090700000002</v>
      </c>
      <c r="CQ8" s="521">
        <f t="shared" si="18"/>
        <v>4.6423174000000005</v>
      </c>
      <c r="CR8" s="521">
        <f t="shared" si="18"/>
        <v>3.3571428599999997</v>
      </c>
      <c r="CS8" s="521">
        <f t="shared" si="18"/>
        <v>0</v>
      </c>
      <c r="CT8" s="521">
        <f t="shared" si="18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9">+CX9+CX10</f>
        <v>0.9504760699999999</v>
      </c>
      <c r="CY8" s="521">
        <f t="shared" si="19"/>
        <v>4.6423174000000005</v>
      </c>
      <c r="CZ8" s="521">
        <f t="shared" si="19"/>
        <v>3.3571428599999997</v>
      </c>
      <c r="DA8" s="521">
        <f t="shared" si="19"/>
        <v>0</v>
      </c>
      <c r="DB8" s="521">
        <f t="shared" si="19"/>
        <v>0</v>
      </c>
      <c r="DC8" s="521">
        <f t="shared" si="19"/>
        <v>0</v>
      </c>
      <c r="DD8" s="521">
        <f t="shared" si="19"/>
        <v>0.9504760699999999</v>
      </c>
      <c r="DE8" s="521">
        <f t="shared" si="19"/>
        <v>4.6423174000000005</v>
      </c>
      <c r="DF8" s="521">
        <f t="shared" si="19"/>
        <v>3.3571428599999997</v>
      </c>
      <c r="DG8" s="521">
        <f t="shared" si="19"/>
        <v>0</v>
      </c>
      <c r="DH8" s="521">
        <f t="shared" si="19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20">+DL9+DL10</f>
        <v>0.9504760699999999</v>
      </c>
      <c r="DM8" s="521">
        <f t="shared" si="20"/>
        <v>4.6423174000000005</v>
      </c>
      <c r="DN8" s="521">
        <f t="shared" si="20"/>
        <v>3.3571428599999997</v>
      </c>
      <c r="DO8" s="521">
        <f t="shared" si="20"/>
        <v>0</v>
      </c>
      <c r="DP8" s="521">
        <f t="shared" si="20"/>
        <v>0</v>
      </c>
      <c r="DQ8" s="521">
        <f t="shared" si="20"/>
        <v>0</v>
      </c>
      <c r="DR8" s="521">
        <f t="shared" si="20"/>
        <v>0.9504760699999999</v>
      </c>
      <c r="DS8" s="521">
        <f t="shared" si="20"/>
        <v>4.6423174000000005</v>
      </c>
      <c r="DT8" s="521">
        <f t="shared" si="20"/>
        <v>3.3571428599999997</v>
      </c>
      <c r="DU8" s="521">
        <f t="shared" si="20"/>
        <v>0</v>
      </c>
      <c r="DV8" s="521">
        <f t="shared" si="20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1">+DZ9+DZ10</f>
        <v>0.9504760699999999</v>
      </c>
      <c r="EA8" s="521">
        <f t="shared" si="21"/>
        <v>4.6423174000000005</v>
      </c>
      <c r="EB8" s="521">
        <f t="shared" si="21"/>
        <v>3.3571428599999997</v>
      </c>
      <c r="EC8" s="521">
        <f t="shared" si="21"/>
        <v>0</v>
      </c>
      <c r="ED8" s="521">
        <f t="shared" si="21"/>
        <v>0</v>
      </c>
      <c r="EE8" s="521">
        <f t="shared" si="21"/>
        <v>0</v>
      </c>
      <c r="EF8" s="521">
        <f t="shared" si="21"/>
        <v>0.9504760699999999</v>
      </c>
      <c r="EG8" s="521">
        <f t="shared" si="21"/>
        <v>4.6423174000000005</v>
      </c>
      <c r="EH8" s="521">
        <f t="shared" si="21"/>
        <v>3.3571428599999997</v>
      </c>
      <c r="EI8" s="521">
        <f t="shared" si="21"/>
        <v>0</v>
      </c>
      <c r="EJ8" s="521">
        <f t="shared" si="21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2">+EN9+EN10</f>
        <v>0.9504760699999999</v>
      </c>
      <c r="EO8" s="521">
        <f t="shared" si="22"/>
        <v>4.6423174000000005</v>
      </c>
      <c r="EP8" s="521">
        <f t="shared" si="22"/>
        <v>3.3571428599999997</v>
      </c>
      <c r="EQ8" s="521">
        <f t="shared" si="22"/>
        <v>0</v>
      </c>
      <c r="ER8" s="521">
        <f t="shared" si="22"/>
        <v>0</v>
      </c>
      <c r="ES8" s="521">
        <f t="shared" si="22"/>
        <v>0</v>
      </c>
      <c r="ET8" s="521">
        <f t="shared" si="22"/>
        <v>0</v>
      </c>
      <c r="EU8" s="521">
        <f t="shared" si="22"/>
        <v>5.592793470000001</v>
      </c>
      <c r="EV8" s="521">
        <f t="shared" si="22"/>
        <v>3.3571428599999997</v>
      </c>
      <c r="EW8" s="521">
        <f t="shared" si="22"/>
        <v>0</v>
      </c>
      <c r="EX8" s="521">
        <f t="shared" si="22"/>
        <v>0</v>
      </c>
      <c r="EY8" s="521">
        <f t="shared" si="10"/>
        <v>17.89987266</v>
      </c>
      <c r="EZ8" s="684"/>
      <c r="FA8" s="521">
        <f t="shared" ref="FA8:FL8" si="23">+FA9+FA10</f>
        <v>0</v>
      </c>
      <c r="FB8" s="521">
        <f t="shared" si="23"/>
        <v>0.95047603000000003</v>
      </c>
      <c r="FC8" s="521">
        <f t="shared" si="23"/>
        <v>4.6423174500000002</v>
      </c>
      <c r="FD8" s="521">
        <f t="shared" si="23"/>
        <v>3.3571428599999997</v>
      </c>
      <c r="FE8" s="521">
        <f t="shared" si="23"/>
        <v>0</v>
      </c>
      <c r="FF8" s="521">
        <f t="shared" si="23"/>
        <v>0</v>
      </c>
      <c r="FG8" s="521">
        <f t="shared" si="23"/>
        <v>0</v>
      </c>
      <c r="FH8" s="521">
        <f t="shared" si="23"/>
        <v>0</v>
      </c>
      <c r="FI8" s="521">
        <f t="shared" si="23"/>
        <v>0</v>
      </c>
      <c r="FJ8" s="521">
        <f t="shared" si="23"/>
        <v>3.35714282</v>
      </c>
      <c r="FK8" s="521">
        <f t="shared" si="23"/>
        <v>0</v>
      </c>
      <c r="FL8" s="521">
        <f t="shared" si="23"/>
        <v>0</v>
      </c>
      <c r="FM8" s="521">
        <f t="shared" si="11"/>
        <v>12.307079160000001</v>
      </c>
      <c r="FO8" s="521">
        <f>+FO9+FO10</f>
        <v>0</v>
      </c>
      <c r="FP8" s="521">
        <f t="shared" ref="FP8:FZ8" si="24">+FP9+FP10</f>
        <v>0</v>
      </c>
      <c r="FQ8" s="521">
        <f t="shared" si="24"/>
        <v>0</v>
      </c>
      <c r="FR8" s="521">
        <f t="shared" si="24"/>
        <v>0</v>
      </c>
      <c r="FS8" s="521">
        <f t="shared" si="24"/>
        <v>0</v>
      </c>
      <c r="FT8" s="521">
        <f t="shared" si="24"/>
        <v>0</v>
      </c>
      <c r="FU8" s="521">
        <f t="shared" si="24"/>
        <v>0</v>
      </c>
      <c r="FV8" s="521">
        <f t="shared" si="24"/>
        <v>0</v>
      </c>
      <c r="FW8" s="521">
        <f t="shared" si="24"/>
        <v>0</v>
      </c>
      <c r="FX8" s="521">
        <f t="shared" si="24"/>
        <v>0</v>
      </c>
      <c r="FY8" s="521">
        <f t="shared" si="24"/>
        <v>0</v>
      </c>
      <c r="FZ8" s="521">
        <f t="shared" si="24"/>
        <v>0</v>
      </c>
      <c r="GA8" s="521">
        <f>+SUM(FO8:FZ8)</f>
        <v>0</v>
      </c>
      <c r="GC8" s="521">
        <f t="shared" ref="GC8" si="25">+GC9+GC10</f>
        <v>0</v>
      </c>
      <c r="GD8" s="521">
        <f>+SUM(GC8:GC8)</f>
        <v>0</v>
      </c>
    </row>
    <row r="9" spans="2:186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/>
      <c r="FK9" s="518"/>
      <c r="FL9" s="518"/>
      <c r="FM9" s="518">
        <f t="shared" si="11"/>
        <v>0</v>
      </c>
      <c r="FO9" s="518"/>
      <c r="FP9" s="518"/>
      <c r="FQ9" s="518"/>
      <c r="FR9" s="518"/>
      <c r="FS9" s="518"/>
      <c r="FT9" s="518"/>
      <c r="FU9" s="518"/>
      <c r="FV9" s="518"/>
      <c r="FW9" s="518"/>
      <c r="FX9" s="518"/>
      <c r="FY9" s="518"/>
      <c r="FZ9" s="518"/>
      <c r="GA9" s="518">
        <f>+SUM(FO9:FZ9)</f>
        <v>0</v>
      </c>
      <c r="GC9" s="518"/>
      <c r="GD9" s="518">
        <f>+SUM(GC9:GC9)</f>
        <v>0</v>
      </c>
    </row>
    <row r="10" spans="2:186" ht="15.75" x14ac:dyDescent="0.25">
      <c r="B10" s="689" t="s">
        <v>43</v>
      </c>
      <c r="C10" s="518">
        <f t="shared" ref="C10:N10" si="26">+SUM(C11:C15)</f>
        <v>0</v>
      </c>
      <c r="D10" s="518">
        <f t="shared" si="26"/>
        <v>0</v>
      </c>
      <c r="E10" s="518">
        <f t="shared" si="26"/>
        <v>0</v>
      </c>
      <c r="F10" s="518">
        <f t="shared" si="26"/>
        <v>0</v>
      </c>
      <c r="G10" s="518">
        <f t="shared" si="26"/>
        <v>0</v>
      </c>
      <c r="H10" s="518">
        <f t="shared" si="26"/>
        <v>0</v>
      </c>
      <c r="I10" s="518">
        <f t="shared" si="26"/>
        <v>0</v>
      </c>
      <c r="J10" s="518">
        <f t="shared" si="26"/>
        <v>0</v>
      </c>
      <c r="K10" s="518">
        <f t="shared" si="26"/>
        <v>0</v>
      </c>
      <c r="L10" s="518">
        <f t="shared" si="26"/>
        <v>0</v>
      </c>
      <c r="M10" s="518">
        <f t="shared" si="26"/>
        <v>0</v>
      </c>
      <c r="N10" s="518">
        <f t="shared" si="26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7">+SUM(R11:R15)</f>
        <v>0</v>
      </c>
      <c r="S10" s="518">
        <f t="shared" si="27"/>
        <v>0</v>
      </c>
      <c r="T10" s="518">
        <f t="shared" si="27"/>
        <v>0</v>
      </c>
      <c r="U10" s="518">
        <f t="shared" si="27"/>
        <v>0</v>
      </c>
      <c r="V10" s="518">
        <f t="shared" si="27"/>
        <v>0</v>
      </c>
      <c r="W10" s="518">
        <f t="shared" si="27"/>
        <v>0</v>
      </c>
      <c r="X10" s="518">
        <f t="shared" si="27"/>
        <v>0</v>
      </c>
      <c r="Y10" s="518">
        <f t="shared" si="27"/>
        <v>0</v>
      </c>
      <c r="Z10" s="518">
        <f t="shared" si="27"/>
        <v>0</v>
      </c>
      <c r="AA10" s="518">
        <f t="shared" si="27"/>
        <v>0</v>
      </c>
      <c r="AB10" s="518">
        <f t="shared" si="27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8">+SUM(AF11:AF15)</f>
        <v>0</v>
      </c>
      <c r="AG10" s="518">
        <f t="shared" si="28"/>
        <v>0</v>
      </c>
      <c r="AH10" s="518">
        <f t="shared" si="28"/>
        <v>0</v>
      </c>
      <c r="AI10" s="518">
        <f t="shared" si="28"/>
        <v>0</v>
      </c>
      <c r="AJ10" s="518">
        <f t="shared" si="28"/>
        <v>0</v>
      </c>
      <c r="AK10" s="518">
        <f t="shared" si="28"/>
        <v>0</v>
      </c>
      <c r="AL10" s="518">
        <f t="shared" si="28"/>
        <v>0</v>
      </c>
      <c r="AM10" s="518">
        <f t="shared" si="28"/>
        <v>0</v>
      </c>
      <c r="AN10" s="518">
        <f t="shared" si="28"/>
        <v>0</v>
      </c>
      <c r="AO10" s="518">
        <f t="shared" si="28"/>
        <v>0</v>
      </c>
      <c r="AP10" s="518">
        <f t="shared" si="28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9">+SUM(AT11:AT15)</f>
        <v>0</v>
      </c>
      <c r="AU10" s="518">
        <f t="shared" si="29"/>
        <v>0</v>
      </c>
      <c r="AV10" s="518">
        <f t="shared" si="29"/>
        <v>0</v>
      </c>
      <c r="AW10" s="518">
        <f t="shared" si="29"/>
        <v>0</v>
      </c>
      <c r="AX10" s="518">
        <f t="shared" si="29"/>
        <v>0</v>
      </c>
      <c r="AY10" s="518">
        <f t="shared" si="29"/>
        <v>0</v>
      </c>
      <c r="AZ10" s="518">
        <f t="shared" si="29"/>
        <v>0</v>
      </c>
      <c r="BA10" s="518">
        <f t="shared" si="29"/>
        <v>0</v>
      </c>
      <c r="BB10" s="518">
        <f t="shared" si="29"/>
        <v>0</v>
      </c>
      <c r="BC10" s="518">
        <f t="shared" si="29"/>
        <v>0</v>
      </c>
      <c r="BD10" s="518">
        <f t="shared" si="29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30">+SUM(BH11:BH15)</f>
        <v>0</v>
      </c>
      <c r="BI10" s="518">
        <f t="shared" si="30"/>
        <v>0</v>
      </c>
      <c r="BJ10" s="518">
        <f t="shared" si="30"/>
        <v>0</v>
      </c>
      <c r="BK10" s="518">
        <f t="shared" si="30"/>
        <v>0</v>
      </c>
      <c r="BL10" s="518">
        <f t="shared" si="30"/>
        <v>0</v>
      </c>
      <c r="BM10" s="518">
        <f t="shared" si="30"/>
        <v>0</v>
      </c>
      <c r="BN10" s="518">
        <f t="shared" si="30"/>
        <v>0.9504760699999999</v>
      </c>
      <c r="BO10" s="518">
        <f t="shared" si="30"/>
        <v>4.6423174000000005</v>
      </c>
      <c r="BP10" s="518">
        <f t="shared" si="30"/>
        <v>0</v>
      </c>
      <c r="BQ10" s="518">
        <f t="shared" si="30"/>
        <v>0</v>
      </c>
      <c r="BR10" s="518">
        <f t="shared" si="30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31">+SUM(BV11:BV15)</f>
        <v>0</v>
      </c>
      <c r="BW10" s="518">
        <f t="shared" si="31"/>
        <v>4.6423174000000005</v>
      </c>
      <c r="BX10" s="518">
        <f t="shared" si="31"/>
        <v>5.4404758599999994</v>
      </c>
      <c r="BY10" s="518">
        <f t="shared" si="31"/>
        <v>0</v>
      </c>
      <c r="BZ10" s="518">
        <f t="shared" si="31"/>
        <v>0</v>
      </c>
      <c r="CA10" s="518">
        <f t="shared" si="31"/>
        <v>0</v>
      </c>
      <c r="CB10" s="518">
        <f t="shared" si="31"/>
        <v>2.0833330000000001</v>
      </c>
      <c r="CC10" s="518">
        <f t="shared" si="31"/>
        <v>4.6423174000000005</v>
      </c>
      <c r="CD10" s="518">
        <f t="shared" si="31"/>
        <v>3.3571428599999997</v>
      </c>
      <c r="CE10" s="518">
        <f t="shared" si="31"/>
        <v>0</v>
      </c>
      <c r="CF10" s="518">
        <f t="shared" si="31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32">+SUM(CJ11:CJ15)</f>
        <v>1.9009521399999998</v>
      </c>
      <c r="CK10" s="518">
        <f t="shared" si="32"/>
        <v>4.6423174000000005</v>
      </c>
      <c r="CL10" s="518">
        <f t="shared" si="32"/>
        <v>5.4404758599999994</v>
      </c>
      <c r="CM10" s="518">
        <f t="shared" si="32"/>
        <v>0</v>
      </c>
      <c r="CN10" s="518">
        <f t="shared" si="32"/>
        <v>0</v>
      </c>
      <c r="CO10" s="518">
        <f t="shared" si="32"/>
        <v>0</v>
      </c>
      <c r="CP10" s="518">
        <f t="shared" si="32"/>
        <v>3.0338090700000002</v>
      </c>
      <c r="CQ10" s="518">
        <f t="shared" si="32"/>
        <v>4.6423174000000005</v>
      </c>
      <c r="CR10" s="518">
        <f t="shared" si="32"/>
        <v>3.3571428599999997</v>
      </c>
      <c r="CS10" s="518">
        <f t="shared" si="32"/>
        <v>0</v>
      </c>
      <c r="CT10" s="518">
        <f t="shared" si="32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3">+SUM(CX11:CX15)</f>
        <v>0.9504760699999999</v>
      </c>
      <c r="CY10" s="518">
        <f t="shared" si="33"/>
        <v>4.6423174000000005</v>
      </c>
      <c r="CZ10" s="518">
        <f t="shared" si="33"/>
        <v>3.3571428599999997</v>
      </c>
      <c r="DA10" s="518">
        <f t="shared" si="33"/>
        <v>0</v>
      </c>
      <c r="DB10" s="518">
        <f t="shared" si="33"/>
        <v>0</v>
      </c>
      <c r="DC10" s="518">
        <f t="shared" si="33"/>
        <v>0</v>
      </c>
      <c r="DD10" s="518">
        <f t="shared" si="33"/>
        <v>0.9504760699999999</v>
      </c>
      <c r="DE10" s="518">
        <f t="shared" si="33"/>
        <v>4.6423174000000005</v>
      </c>
      <c r="DF10" s="518">
        <f t="shared" si="33"/>
        <v>3.3571428599999997</v>
      </c>
      <c r="DG10" s="518">
        <f t="shared" si="33"/>
        <v>0</v>
      </c>
      <c r="DH10" s="518">
        <f t="shared" si="33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4">+SUM(DL11:DL15)</f>
        <v>0.9504760699999999</v>
      </c>
      <c r="DM10" s="518">
        <f t="shared" si="34"/>
        <v>4.6423174000000005</v>
      </c>
      <c r="DN10" s="518">
        <f t="shared" si="34"/>
        <v>3.3571428599999997</v>
      </c>
      <c r="DO10" s="518">
        <f t="shared" si="34"/>
        <v>0</v>
      </c>
      <c r="DP10" s="518">
        <f t="shared" si="34"/>
        <v>0</v>
      </c>
      <c r="DQ10" s="518">
        <f t="shared" si="34"/>
        <v>0</v>
      </c>
      <c r="DR10" s="518">
        <f t="shared" si="34"/>
        <v>0.9504760699999999</v>
      </c>
      <c r="DS10" s="518">
        <f t="shared" si="34"/>
        <v>4.6423174000000005</v>
      </c>
      <c r="DT10" s="518">
        <f t="shared" si="34"/>
        <v>3.3571428599999997</v>
      </c>
      <c r="DU10" s="518">
        <f t="shared" si="34"/>
        <v>0</v>
      </c>
      <c r="DV10" s="518">
        <f t="shared" si="34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5">+SUM(DZ11:DZ15)</f>
        <v>0.9504760699999999</v>
      </c>
      <c r="EA10" s="518">
        <f t="shared" si="35"/>
        <v>4.6423174000000005</v>
      </c>
      <c r="EB10" s="518">
        <f t="shared" si="35"/>
        <v>3.3571428599999997</v>
      </c>
      <c r="EC10" s="518">
        <f t="shared" si="35"/>
        <v>0</v>
      </c>
      <c r="ED10" s="518">
        <f t="shared" si="35"/>
        <v>0</v>
      </c>
      <c r="EE10" s="518">
        <f t="shared" si="35"/>
        <v>0</v>
      </c>
      <c r="EF10" s="518">
        <f t="shared" si="35"/>
        <v>0.9504760699999999</v>
      </c>
      <c r="EG10" s="518">
        <f t="shared" si="35"/>
        <v>4.6423174000000005</v>
      </c>
      <c r="EH10" s="518">
        <f t="shared" si="35"/>
        <v>3.3571428599999997</v>
      </c>
      <c r="EI10" s="518">
        <f t="shared" si="35"/>
        <v>0</v>
      </c>
      <c r="EJ10" s="518">
        <f t="shared" si="35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6">+SUM(EN11:EN15)</f>
        <v>0.9504760699999999</v>
      </c>
      <c r="EO10" s="518">
        <f t="shared" si="36"/>
        <v>4.6423174000000005</v>
      </c>
      <c r="EP10" s="518">
        <f t="shared" si="36"/>
        <v>3.3571428599999997</v>
      </c>
      <c r="EQ10" s="518">
        <f t="shared" si="36"/>
        <v>0</v>
      </c>
      <c r="ER10" s="518">
        <f t="shared" si="36"/>
        <v>0</v>
      </c>
      <c r="ES10" s="518">
        <f t="shared" si="36"/>
        <v>0</v>
      </c>
      <c r="ET10" s="518">
        <f t="shared" si="36"/>
        <v>0</v>
      </c>
      <c r="EU10" s="518">
        <f t="shared" si="36"/>
        <v>5.592793470000001</v>
      </c>
      <c r="EV10" s="518">
        <f t="shared" si="36"/>
        <v>3.3571428599999997</v>
      </c>
      <c r="EW10" s="518">
        <f t="shared" si="36"/>
        <v>0</v>
      </c>
      <c r="EX10" s="518">
        <f t="shared" si="36"/>
        <v>0</v>
      </c>
      <c r="EY10" s="518">
        <f t="shared" si="10"/>
        <v>17.89987266</v>
      </c>
      <c r="EZ10" s="519"/>
      <c r="FA10" s="518">
        <f t="shared" ref="FA10:FL10" si="37">+SUM(FA11:FA15)</f>
        <v>0</v>
      </c>
      <c r="FB10" s="518">
        <f t="shared" si="37"/>
        <v>0.95047603000000003</v>
      </c>
      <c r="FC10" s="518">
        <f t="shared" si="37"/>
        <v>4.6423174500000002</v>
      </c>
      <c r="FD10" s="518">
        <f t="shared" si="37"/>
        <v>3.3571428599999997</v>
      </c>
      <c r="FE10" s="518">
        <f t="shared" si="37"/>
        <v>0</v>
      </c>
      <c r="FF10" s="518">
        <f t="shared" si="37"/>
        <v>0</v>
      </c>
      <c r="FG10" s="518">
        <f t="shared" si="37"/>
        <v>0</v>
      </c>
      <c r="FH10" s="518">
        <f t="shared" si="37"/>
        <v>0</v>
      </c>
      <c r="FI10" s="518">
        <f t="shared" si="37"/>
        <v>0</v>
      </c>
      <c r="FJ10" s="518">
        <f t="shared" si="37"/>
        <v>3.35714282</v>
      </c>
      <c r="FK10" s="518">
        <f t="shared" si="37"/>
        <v>0</v>
      </c>
      <c r="FL10" s="518">
        <f t="shared" si="37"/>
        <v>0</v>
      </c>
      <c r="FM10" s="518">
        <f t="shared" si="11"/>
        <v>12.307079160000001</v>
      </c>
      <c r="FO10" s="518">
        <f>+SUM(FO11:FO15)</f>
        <v>0</v>
      </c>
      <c r="FP10" s="518">
        <f t="shared" ref="FP10:FZ10" si="38">+SUM(FP11:FP15)</f>
        <v>0</v>
      </c>
      <c r="FQ10" s="518">
        <f t="shared" si="38"/>
        <v>0</v>
      </c>
      <c r="FR10" s="518">
        <f t="shared" si="38"/>
        <v>0</v>
      </c>
      <c r="FS10" s="518">
        <f t="shared" si="38"/>
        <v>0</v>
      </c>
      <c r="FT10" s="518">
        <f t="shared" si="38"/>
        <v>0</v>
      </c>
      <c r="FU10" s="518">
        <f t="shared" si="38"/>
        <v>0</v>
      </c>
      <c r="FV10" s="518">
        <f t="shared" si="38"/>
        <v>0</v>
      </c>
      <c r="FW10" s="518">
        <f t="shared" si="38"/>
        <v>0</v>
      </c>
      <c r="FX10" s="518">
        <f t="shared" si="38"/>
        <v>0</v>
      </c>
      <c r="FY10" s="518">
        <f t="shared" si="38"/>
        <v>0</v>
      </c>
      <c r="FZ10" s="518">
        <f t="shared" si="38"/>
        <v>0</v>
      </c>
      <c r="GA10" s="518">
        <f>+SUM(FO10:FZ10)</f>
        <v>0</v>
      </c>
      <c r="GC10" s="518">
        <f t="shared" ref="GC10" si="39">+SUM(GC11:GC15)</f>
        <v>0</v>
      </c>
      <c r="GD10" s="518">
        <f>+SUM(GC10:GC10)</f>
        <v>0</v>
      </c>
    </row>
    <row r="11" spans="2:186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0</v>
      </c>
      <c r="FL11" s="518">
        <v>0</v>
      </c>
      <c r="FM11" s="518">
        <f t="shared" si="11"/>
        <v>0</v>
      </c>
      <c r="FO11" s="518">
        <v>0</v>
      </c>
      <c r="FP11" s="518">
        <v>0</v>
      </c>
      <c r="FQ11" s="518">
        <v>0</v>
      </c>
      <c r="FR11" s="518">
        <v>0</v>
      </c>
      <c r="FS11" s="518">
        <v>0</v>
      </c>
      <c r="FT11" s="518">
        <v>0</v>
      </c>
      <c r="FU11" s="518">
        <v>0</v>
      </c>
      <c r="FV11" s="518">
        <v>0</v>
      </c>
      <c r="FW11" s="518">
        <v>0</v>
      </c>
      <c r="FX11" s="518">
        <v>0</v>
      </c>
      <c r="FY11" s="518">
        <v>0</v>
      </c>
      <c r="FZ11" s="518">
        <v>0</v>
      </c>
      <c r="GA11" s="518">
        <f>+SUM(FO11:FZ11)</f>
        <v>0</v>
      </c>
      <c r="GC11" s="518">
        <v>0</v>
      </c>
      <c r="GD11" s="518">
        <f>+SUM(GC11:GC11)</f>
        <v>0</v>
      </c>
    </row>
    <row r="12" spans="2:186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>
        <v>0</v>
      </c>
      <c r="FG12" s="518">
        <v>0</v>
      </c>
      <c r="FH12" s="518">
        <v>0</v>
      </c>
      <c r="FI12" s="518">
        <v>0</v>
      </c>
      <c r="FJ12" s="518">
        <v>0</v>
      </c>
      <c r="FK12" s="518">
        <v>0</v>
      </c>
      <c r="FL12" s="518">
        <v>0</v>
      </c>
      <c r="FM12" s="518">
        <f t="shared" si="11"/>
        <v>0</v>
      </c>
      <c r="FO12" s="518">
        <v>0</v>
      </c>
      <c r="FP12" s="518">
        <v>0</v>
      </c>
      <c r="FQ12" s="518">
        <v>0</v>
      </c>
      <c r="FR12" s="518">
        <v>0</v>
      </c>
      <c r="FS12" s="518">
        <v>0</v>
      </c>
      <c r="FT12" s="518">
        <v>0</v>
      </c>
      <c r="FU12" s="518">
        <v>0</v>
      </c>
      <c r="FV12" s="518">
        <v>0</v>
      </c>
      <c r="FW12" s="518">
        <v>0</v>
      </c>
      <c r="FX12" s="518">
        <v>0</v>
      </c>
      <c r="FY12" s="518">
        <v>0</v>
      </c>
      <c r="FZ12" s="518">
        <v>0</v>
      </c>
      <c r="GA12" s="518">
        <f>+SUM(FO12:FZ12)</f>
        <v>0</v>
      </c>
      <c r="GC12" s="518">
        <v>0</v>
      </c>
      <c r="GD12" s="518">
        <f>+SUM(GC12:GC12)</f>
        <v>0</v>
      </c>
    </row>
    <row r="13" spans="2:186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3.35714282</v>
      </c>
      <c r="FK13" s="518">
        <v>0</v>
      </c>
      <c r="FL13" s="518">
        <v>0</v>
      </c>
      <c r="FM13" s="518">
        <f t="shared" si="11"/>
        <v>12.307079160000001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>+SUM(FO13:FZ13)</f>
        <v>0</v>
      </c>
      <c r="GC13" s="518">
        <v>0</v>
      </c>
      <c r="GD13" s="518">
        <f>+SUM(GC13:GC13)</f>
        <v>0</v>
      </c>
    </row>
    <row r="14" spans="2:186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>+SUM(FO14:FZ14)</f>
        <v>0</v>
      </c>
      <c r="GC14" s="518">
        <v>0</v>
      </c>
      <c r="GD14" s="518">
        <f>+SUM(GC14:GC14)</f>
        <v>0</v>
      </c>
    </row>
    <row r="15" spans="2:186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>+SUM(FO15:FZ15)</f>
        <v>0</v>
      </c>
      <c r="GC15" s="518">
        <v>0</v>
      </c>
      <c r="GD15" s="518">
        <f>+SUM(GC15:GC15)</f>
        <v>0</v>
      </c>
    </row>
    <row r="16" spans="2:186" ht="15.75" x14ac:dyDescent="0.25">
      <c r="B16" s="687" t="s">
        <v>92</v>
      </c>
      <c r="C16" s="542">
        <f t="shared" ref="C16:N16" si="40">+C8+C7</f>
        <v>-267.06632407423518</v>
      </c>
      <c r="D16" s="542">
        <f t="shared" si="40"/>
        <v>-100.4487127676403</v>
      </c>
      <c r="E16" s="542">
        <f t="shared" si="40"/>
        <v>-267.56740172263756</v>
      </c>
      <c r="F16" s="542">
        <f t="shared" si="40"/>
        <v>-240.93508995606675</v>
      </c>
      <c r="G16" s="542">
        <f t="shared" si="40"/>
        <v>-209.30263773680974</v>
      </c>
      <c r="H16" s="542">
        <f t="shared" si="40"/>
        <v>-205.29296737886887</v>
      </c>
      <c r="I16" s="542">
        <f t="shared" si="40"/>
        <v>-65.055357729512195</v>
      </c>
      <c r="J16" s="542">
        <f t="shared" si="40"/>
        <v>-56.734421083167888</v>
      </c>
      <c r="K16" s="542">
        <f t="shared" si="40"/>
        <v>-181.92933951733301</v>
      </c>
      <c r="L16" s="542">
        <f t="shared" si="40"/>
        <v>-250.50948580720774</v>
      </c>
      <c r="M16" s="542">
        <f t="shared" si="40"/>
        <v>-189.28473092291733</v>
      </c>
      <c r="N16" s="542">
        <f t="shared" si="40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41">+R8+R7</f>
        <v>-186.1028322348036</v>
      </c>
      <c r="S16" s="542">
        <f t="shared" si="41"/>
        <v>-170.70939967626299</v>
      </c>
      <c r="T16" s="542">
        <f t="shared" si="41"/>
        <v>-196.10871473926005</v>
      </c>
      <c r="U16" s="542">
        <f t="shared" si="41"/>
        <v>-256.99991816339121</v>
      </c>
      <c r="V16" s="542">
        <f t="shared" si="41"/>
        <v>-271.99197037163924</v>
      </c>
      <c r="W16" s="542">
        <f t="shared" si="41"/>
        <v>-134.73841399100007</v>
      </c>
      <c r="X16" s="542">
        <f t="shared" si="41"/>
        <v>-10.386977172730326</v>
      </c>
      <c r="Y16" s="542">
        <f t="shared" si="41"/>
        <v>66.405306086612711</v>
      </c>
      <c r="Z16" s="542">
        <f t="shared" si="41"/>
        <v>-299.88529674413292</v>
      </c>
      <c r="AA16" s="542">
        <f t="shared" si="41"/>
        <v>-357.27576864630828</v>
      </c>
      <c r="AB16" s="542">
        <f t="shared" si="41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42">+AF8+AF7</f>
        <v>-118.6373885214374</v>
      </c>
      <c r="AG16" s="542">
        <f t="shared" si="42"/>
        <v>-134.47939264846616</v>
      </c>
      <c r="AH16" s="542">
        <f t="shared" si="42"/>
        <v>-201.98434382616858</v>
      </c>
      <c r="AI16" s="542">
        <f t="shared" si="42"/>
        <v>-134.92780107947442</v>
      </c>
      <c r="AJ16" s="542">
        <f t="shared" si="42"/>
        <v>-292.76998394639077</v>
      </c>
      <c r="AK16" s="542">
        <f t="shared" si="42"/>
        <v>-22.431711536689818</v>
      </c>
      <c r="AL16" s="542">
        <f t="shared" si="42"/>
        <v>20.99780591089791</v>
      </c>
      <c r="AM16" s="542">
        <f t="shared" si="42"/>
        <v>-117.41832915281094</v>
      </c>
      <c r="AN16" s="542">
        <f t="shared" si="42"/>
        <v>-111.41613318443024</v>
      </c>
      <c r="AO16" s="542">
        <f t="shared" si="42"/>
        <v>-113.2818616024349</v>
      </c>
      <c r="AP16" s="542">
        <f t="shared" si="42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43">+AT8+AT7</f>
        <v>-41.725859148055861</v>
      </c>
      <c r="AU16" s="542">
        <f t="shared" si="43"/>
        <v>-104.98643829015384</v>
      </c>
      <c r="AV16" s="542">
        <f t="shared" si="43"/>
        <v>-100.99110955284607</v>
      </c>
      <c r="AW16" s="542">
        <f t="shared" si="43"/>
        <v>30.747518603635626</v>
      </c>
      <c r="AX16" s="542">
        <f t="shared" si="43"/>
        <v>118.05276415039498</v>
      </c>
      <c r="AY16" s="542">
        <f t="shared" si="43"/>
        <v>-17.307250079605069</v>
      </c>
      <c r="AZ16" s="542">
        <f t="shared" si="43"/>
        <v>97.812886062083976</v>
      </c>
      <c r="BA16" s="542">
        <f t="shared" si="43"/>
        <v>-40.402789516271582</v>
      </c>
      <c r="BB16" s="542">
        <f t="shared" si="43"/>
        <v>6.361850913728631</v>
      </c>
      <c r="BC16" s="542">
        <f t="shared" si="43"/>
        <v>-80.98016757627272</v>
      </c>
      <c r="BD16" s="542">
        <f t="shared" si="43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4">+BH8+BH7</f>
        <v>-53.544259199013027</v>
      </c>
      <c r="BI16" s="542">
        <f t="shared" si="44"/>
        <v>16.332765640986736</v>
      </c>
      <c r="BJ16" s="542">
        <f t="shared" si="44"/>
        <v>-102.0096547290126</v>
      </c>
      <c r="BK16" s="542">
        <f t="shared" si="44"/>
        <v>-39.222082679012829</v>
      </c>
      <c r="BL16" s="542">
        <f t="shared" si="44"/>
        <v>89.037018671986402</v>
      </c>
      <c r="BM16" s="542">
        <f t="shared" si="44"/>
        <v>157.26789130998702</v>
      </c>
      <c r="BN16" s="542">
        <f t="shared" si="44"/>
        <v>250.74680771098761</v>
      </c>
      <c r="BO16" s="542">
        <f t="shared" si="44"/>
        <v>-423.22453128901293</v>
      </c>
      <c r="BP16" s="542">
        <f t="shared" si="44"/>
        <v>-210.57795747901355</v>
      </c>
      <c r="BQ16" s="542">
        <f t="shared" si="44"/>
        <v>-95.955598159013334</v>
      </c>
      <c r="BR16" s="542">
        <f t="shared" si="44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5">+BV8+BV7</f>
        <v>-205.54229861833358</v>
      </c>
      <c r="BW16" s="542">
        <f t="shared" si="45"/>
        <v>2.8512738616666171</v>
      </c>
      <c r="BX16" s="542">
        <f t="shared" si="45"/>
        <v>-182.54907129733374</v>
      </c>
      <c r="BY16" s="542">
        <f t="shared" si="45"/>
        <v>-112.30440203833348</v>
      </c>
      <c r="BZ16" s="542">
        <f t="shared" si="45"/>
        <v>77.289436871666453</v>
      </c>
      <c r="CA16" s="542">
        <f t="shared" si="45"/>
        <v>57.440874971666744</v>
      </c>
      <c r="CB16" s="542">
        <f t="shared" si="45"/>
        <v>-61.000592968333798</v>
      </c>
      <c r="CC16" s="542">
        <f t="shared" si="45"/>
        <v>-20.525756308332713</v>
      </c>
      <c r="CD16" s="542">
        <f t="shared" si="45"/>
        <v>-89.814836378332828</v>
      </c>
      <c r="CE16" s="542">
        <f t="shared" si="45"/>
        <v>-87.66101210833358</v>
      </c>
      <c r="CF16" s="542">
        <f t="shared" si="45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6">+CJ8+CJ7</f>
        <v>-183.09343685733299</v>
      </c>
      <c r="CK16" s="542">
        <f t="shared" si="46"/>
        <v>30.526165062616744</v>
      </c>
      <c r="CL16" s="542">
        <f t="shared" si="46"/>
        <v>-179.97742740333308</v>
      </c>
      <c r="CM16" s="542">
        <f t="shared" si="46"/>
        <v>-97.507952189333309</v>
      </c>
      <c r="CN16" s="542">
        <f t="shared" si="46"/>
        <v>-156.47780388933325</v>
      </c>
      <c r="CO16" s="542">
        <f t="shared" si="46"/>
        <v>-115.00284928933331</v>
      </c>
      <c r="CP16" s="542">
        <f t="shared" si="46"/>
        <v>-125.69116163133306</v>
      </c>
      <c r="CQ16" s="542">
        <f t="shared" si="46"/>
        <v>-137.71564867373334</v>
      </c>
      <c r="CR16" s="542">
        <f t="shared" si="46"/>
        <v>-161.5382359888161</v>
      </c>
      <c r="CS16" s="542">
        <f t="shared" si="46"/>
        <v>326.85276900666707</v>
      </c>
      <c r="CT16" s="542">
        <f t="shared" si="46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7">+CX8+CX7</f>
        <v>-85.665632004725055</v>
      </c>
      <c r="CY16" s="542">
        <f t="shared" si="47"/>
        <v>-82.837171768899935</v>
      </c>
      <c r="CZ16" s="542">
        <f t="shared" si="47"/>
        <v>-138.98498174465004</v>
      </c>
      <c r="DA16" s="542">
        <f t="shared" si="47"/>
        <v>-191.61640673229977</v>
      </c>
      <c r="DB16" s="542">
        <f t="shared" si="47"/>
        <v>-119.79083105444977</v>
      </c>
      <c r="DC16" s="542">
        <f t="shared" si="47"/>
        <v>-136.89486311550002</v>
      </c>
      <c r="DD16" s="542">
        <f t="shared" si="47"/>
        <v>-16.824185483074906</v>
      </c>
      <c r="DE16" s="542">
        <f t="shared" si="47"/>
        <v>-103.82188386932492</v>
      </c>
      <c r="DF16" s="542">
        <f t="shared" si="47"/>
        <v>-24.102679834736431</v>
      </c>
      <c r="DG16" s="542">
        <f t="shared" si="47"/>
        <v>-76.083604896622319</v>
      </c>
      <c r="DH16" s="542">
        <f t="shared" si="47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8">+DL8+DL7</f>
        <v>-211.42842365215088</v>
      </c>
      <c r="DM16" s="542">
        <f t="shared" si="48"/>
        <v>6.4458680924994711</v>
      </c>
      <c r="DN16" s="542">
        <f t="shared" si="48"/>
        <v>-232.89150999758471</v>
      </c>
      <c r="DO16" s="542">
        <f t="shared" si="48"/>
        <v>123.05977243912514</v>
      </c>
      <c r="DP16" s="542">
        <f t="shared" si="48"/>
        <v>-147.65469701276891</v>
      </c>
      <c r="DQ16" s="542">
        <f t="shared" si="48"/>
        <v>-110.08254004998344</v>
      </c>
      <c r="DR16" s="542">
        <f t="shared" si="48"/>
        <v>-59.195521603467149</v>
      </c>
      <c r="DS16" s="542">
        <f t="shared" si="48"/>
        <v>-115.08228040024952</v>
      </c>
      <c r="DT16" s="542">
        <f t="shared" si="48"/>
        <v>-322.24291953125049</v>
      </c>
      <c r="DU16" s="542">
        <f t="shared" si="48"/>
        <v>-70.244151245199305</v>
      </c>
      <c r="DV16" s="542">
        <f t="shared" si="48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9">+DZ8+DZ7</f>
        <v>-158.28400066999998</v>
      </c>
      <c r="EA16" s="542">
        <f t="shared" si="49"/>
        <v>-80.078766150000121</v>
      </c>
      <c r="EB16" s="542">
        <f t="shared" si="49"/>
        <v>-130.51078173999991</v>
      </c>
      <c r="EC16" s="542">
        <f t="shared" si="49"/>
        <v>-192.22346980000009</v>
      </c>
      <c r="ED16" s="542">
        <f t="shared" si="49"/>
        <v>-181.97465283999975</v>
      </c>
      <c r="EE16" s="542">
        <f t="shared" si="49"/>
        <v>-50.610195840000074</v>
      </c>
      <c r="EF16" s="542">
        <f t="shared" si="49"/>
        <v>-81.561325640000106</v>
      </c>
      <c r="EG16" s="542">
        <f t="shared" si="49"/>
        <v>-348.99883219333344</v>
      </c>
      <c r="EH16" s="542">
        <f t="shared" si="49"/>
        <v>-244.62970895666689</v>
      </c>
      <c r="EI16" s="542">
        <f t="shared" si="49"/>
        <v>-149.494679572</v>
      </c>
      <c r="EJ16" s="542">
        <f t="shared" si="49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50">+EN8+EN7</f>
        <v>-150.04448976999984</v>
      </c>
      <c r="EO16" s="542">
        <f t="shared" si="50"/>
        <v>-12.765984690000234</v>
      </c>
      <c r="EP16" s="542">
        <f t="shared" si="50"/>
        <v>-403.18866779000001</v>
      </c>
      <c r="EQ16" s="542">
        <f t="shared" si="50"/>
        <v>-182.68478289999996</v>
      </c>
      <c r="ER16" s="542">
        <f t="shared" si="50"/>
        <v>-115.01339832400004</v>
      </c>
      <c r="ES16" s="542">
        <f t="shared" si="50"/>
        <v>-109.52555529599999</v>
      </c>
      <c r="ET16" s="542">
        <f t="shared" si="50"/>
        <v>-46.80283775999942</v>
      </c>
      <c r="EU16" s="542">
        <f t="shared" si="50"/>
        <v>-149.33566073999981</v>
      </c>
      <c r="EV16" s="542">
        <f t="shared" si="50"/>
        <v>-175.84073603999997</v>
      </c>
      <c r="EW16" s="542">
        <f t="shared" si="50"/>
        <v>-66.561038661499992</v>
      </c>
      <c r="EX16" s="542">
        <f t="shared" si="50"/>
        <v>295.36179681712497</v>
      </c>
      <c r="EY16" s="542">
        <f t="shared" si="10"/>
        <v>-1311.4470392643746</v>
      </c>
      <c r="EZ16" s="573"/>
      <c r="FA16" s="542">
        <f t="shared" ref="FA16:FL16" si="51">+FA8+FA7</f>
        <v>-252.96821540000053</v>
      </c>
      <c r="FB16" s="542">
        <f t="shared" si="51"/>
        <v>-317.03408413000034</v>
      </c>
      <c r="FC16" s="542">
        <f t="shared" si="51"/>
        <v>-27.255025500000393</v>
      </c>
      <c r="FD16" s="542">
        <f t="shared" si="51"/>
        <v>-133.28413644999983</v>
      </c>
      <c r="FE16" s="542">
        <f t="shared" si="51"/>
        <v>-216.98745468000004</v>
      </c>
      <c r="FF16" s="542">
        <f t="shared" si="51"/>
        <v>-129.31868652000026</v>
      </c>
      <c r="FG16" s="542">
        <f t="shared" si="51"/>
        <v>34.522067349999816</v>
      </c>
      <c r="FH16" s="542">
        <f t="shared" si="51"/>
        <v>-6.828128560000323</v>
      </c>
      <c r="FI16" s="542">
        <f t="shared" si="51"/>
        <v>-120.59629212999926</v>
      </c>
      <c r="FJ16" s="542">
        <f t="shared" si="51"/>
        <v>-167.56526952000038</v>
      </c>
      <c r="FK16" s="542">
        <f t="shared" si="51"/>
        <v>-187.87214917000017</v>
      </c>
      <c r="FL16" s="542">
        <f t="shared" si="51"/>
        <v>293.47844732000044</v>
      </c>
      <c r="FM16" s="542">
        <f t="shared" si="11"/>
        <v>-1231.7089273900012</v>
      </c>
      <c r="FO16" s="542">
        <f>+FO8+FO7</f>
        <v>-170.37853327311575</v>
      </c>
      <c r="FP16" s="542">
        <f t="shared" ref="FP16:FZ16" si="52">+FP8+FP7</f>
        <v>-132.74077564311551</v>
      </c>
      <c r="FQ16" s="542">
        <f t="shared" si="52"/>
        <v>-22.895976301115297</v>
      </c>
      <c r="FR16" s="542">
        <f t="shared" si="52"/>
        <v>-157.3656360184649</v>
      </c>
      <c r="FS16" s="542">
        <f t="shared" si="52"/>
        <v>-21.542069843115087</v>
      </c>
      <c r="FT16" s="542">
        <f t="shared" si="52"/>
        <v>-167.54368721311516</v>
      </c>
      <c r="FU16" s="542">
        <f t="shared" si="52"/>
        <v>-76.728463539782069</v>
      </c>
      <c r="FV16" s="542">
        <f t="shared" si="52"/>
        <v>-40.480083682559552</v>
      </c>
      <c r="FW16" s="542">
        <f t="shared" si="52"/>
        <v>-257.83508524056504</v>
      </c>
      <c r="FX16" s="542">
        <f t="shared" si="52"/>
        <v>-211.19058650311513</v>
      </c>
      <c r="FY16" s="542">
        <f t="shared" si="52"/>
        <v>-216.17029614033731</v>
      </c>
      <c r="FZ16" s="542">
        <f t="shared" si="52"/>
        <v>415.76603536729954</v>
      </c>
      <c r="GA16" s="542">
        <f>+SUM(FO16:FZ16)</f>
        <v>-1059.1051580311014</v>
      </c>
      <c r="GC16" s="542">
        <f t="shared" ref="GC16" si="53">+GC8+GC7</f>
        <v>-34.429134596389417</v>
      </c>
      <c r="GD16" s="542">
        <f>+SUM(GC16:GC16)</f>
        <v>-34.429134596389417</v>
      </c>
    </row>
    <row r="17" spans="2:186" ht="15.75" x14ac:dyDescent="0.25">
      <c r="B17" s="687" t="s">
        <v>96</v>
      </c>
      <c r="C17" s="542">
        <f t="shared" ref="C17:N17" si="54">+C18+C30+C32</f>
        <v>-150.13930607423546</v>
      </c>
      <c r="D17" s="542">
        <f t="shared" si="54"/>
        <v>-140.21628576764027</v>
      </c>
      <c r="E17" s="542">
        <f t="shared" si="54"/>
        <v>-203.98244272263776</v>
      </c>
      <c r="F17" s="542">
        <f t="shared" si="54"/>
        <v>-208.81356895606666</v>
      </c>
      <c r="G17" s="542">
        <f t="shared" si="54"/>
        <v>-277.43927673680975</v>
      </c>
      <c r="H17" s="542">
        <f t="shared" si="54"/>
        <v>59.372444621131052</v>
      </c>
      <c r="I17" s="542">
        <f t="shared" si="54"/>
        <v>-99.427470729512095</v>
      </c>
      <c r="J17" s="542">
        <f t="shared" si="54"/>
        <v>279.4174419168321</v>
      </c>
      <c r="K17" s="542">
        <f t="shared" si="54"/>
        <v>-239.51948351733301</v>
      </c>
      <c r="L17" s="542">
        <f t="shared" si="54"/>
        <v>-436.19864780720764</v>
      </c>
      <c r="M17" s="542">
        <f t="shared" si="54"/>
        <v>-288.07544892291753</v>
      </c>
      <c r="N17" s="542">
        <f t="shared" si="54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55">+R18+R30+R32</f>
        <v>-63.392842234803524</v>
      </c>
      <c r="S17" s="542">
        <f t="shared" si="55"/>
        <v>-503.62882267626293</v>
      </c>
      <c r="T17" s="542">
        <f t="shared" si="55"/>
        <v>-65.943306739260095</v>
      </c>
      <c r="U17" s="542">
        <f t="shared" si="55"/>
        <v>-158.76646716339116</v>
      </c>
      <c r="V17" s="542">
        <f t="shared" si="55"/>
        <v>-141.13678837163911</v>
      </c>
      <c r="W17" s="542">
        <f t="shared" si="55"/>
        <v>-23.103101991000102</v>
      </c>
      <c r="X17" s="542">
        <f t="shared" si="55"/>
        <v>-197.87165417273044</v>
      </c>
      <c r="Y17" s="542">
        <f t="shared" si="55"/>
        <v>156.67636908661268</v>
      </c>
      <c r="Z17" s="542">
        <f t="shared" si="55"/>
        <v>-123.33250374413299</v>
      </c>
      <c r="AA17" s="542">
        <f t="shared" si="55"/>
        <v>-352.08906864630831</v>
      </c>
      <c r="AB17" s="542">
        <f t="shared" si="55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6">+AF18+AF30+AF32</f>
        <v>-49.805242521437279</v>
      </c>
      <c r="AG17" s="542">
        <f t="shared" si="56"/>
        <v>-213.67378564846626</v>
      </c>
      <c r="AH17" s="542">
        <f t="shared" si="56"/>
        <v>-85.505697826168671</v>
      </c>
      <c r="AI17" s="542">
        <f t="shared" si="56"/>
        <v>-4.1409150794742544</v>
      </c>
      <c r="AJ17" s="542">
        <f t="shared" si="56"/>
        <v>-393.40113494639104</v>
      </c>
      <c r="AK17" s="542">
        <f t="shared" si="56"/>
        <v>-37.426590536689645</v>
      </c>
      <c r="AL17" s="542">
        <f t="shared" si="56"/>
        <v>-34.232094089102148</v>
      </c>
      <c r="AM17" s="542">
        <f t="shared" si="56"/>
        <v>-149.38219815281087</v>
      </c>
      <c r="AN17" s="542">
        <f t="shared" si="56"/>
        <v>-63.978487184430364</v>
      </c>
      <c r="AO17" s="542">
        <f t="shared" si="56"/>
        <v>-33.467659602434864</v>
      </c>
      <c r="AP17" s="542">
        <f t="shared" si="56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7">+AT18+AT30+AT32</f>
        <v>-88.120415148056054</v>
      </c>
      <c r="AU17" s="542">
        <f t="shared" si="57"/>
        <v>-623.93045729015387</v>
      </c>
      <c r="AV17" s="542">
        <f t="shared" si="57"/>
        <v>94.471977447153947</v>
      </c>
      <c r="AW17" s="542">
        <f t="shared" si="57"/>
        <v>101.47135460363563</v>
      </c>
      <c r="AX17" s="542">
        <f t="shared" si="57"/>
        <v>320.88146815039488</v>
      </c>
      <c r="AY17" s="542">
        <f t="shared" si="57"/>
        <v>6.6131939203949983</v>
      </c>
      <c r="AZ17" s="542">
        <f t="shared" si="57"/>
        <v>106.34145806208404</v>
      </c>
      <c r="BA17" s="542">
        <f t="shared" si="57"/>
        <v>-112.67334651627164</v>
      </c>
      <c r="BB17" s="542">
        <f t="shared" si="57"/>
        <v>42.323595913728688</v>
      </c>
      <c r="BC17" s="542">
        <f t="shared" si="57"/>
        <v>14.829618423727204</v>
      </c>
      <c r="BD17" s="542">
        <f t="shared" si="57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8">+BH18+BH30+BH32</f>
        <v>97.213288800986788</v>
      </c>
      <c r="BI17" s="542">
        <f t="shared" si="58"/>
        <v>-193.52681935901327</v>
      </c>
      <c r="BJ17" s="542">
        <f t="shared" si="58"/>
        <v>-4.3207957290125929</v>
      </c>
      <c r="BK17" s="542">
        <f t="shared" si="58"/>
        <v>145.61283632098733</v>
      </c>
      <c r="BL17" s="542">
        <f t="shared" si="58"/>
        <v>41.027063671986383</v>
      </c>
      <c r="BM17" s="542">
        <f t="shared" si="58"/>
        <v>189.451818309987</v>
      </c>
      <c r="BN17" s="542">
        <f t="shared" si="58"/>
        <v>161.21043871098757</v>
      </c>
      <c r="BO17" s="542">
        <f t="shared" si="58"/>
        <v>-450.79336328901314</v>
      </c>
      <c r="BP17" s="542">
        <f t="shared" si="58"/>
        <v>-87.238354479013424</v>
      </c>
      <c r="BQ17" s="542">
        <f t="shared" si="58"/>
        <v>49.493926840986653</v>
      </c>
      <c r="BR17" s="542">
        <f t="shared" si="58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9">+BV18+BV30+BV32</f>
        <v>-93.935204618333657</v>
      </c>
      <c r="BW17" s="542">
        <f t="shared" si="59"/>
        <v>49.601603861666689</v>
      </c>
      <c r="BX17" s="542">
        <f t="shared" si="59"/>
        <v>-77.293064297333757</v>
      </c>
      <c r="BY17" s="542">
        <f t="shared" si="59"/>
        <v>346.64560596166655</v>
      </c>
      <c r="BZ17" s="542">
        <f t="shared" si="59"/>
        <v>-256.99851912833344</v>
      </c>
      <c r="CA17" s="542">
        <f t="shared" si="59"/>
        <v>-83.419452028333367</v>
      </c>
      <c r="CB17" s="542">
        <f t="shared" si="59"/>
        <v>-84.820182968333881</v>
      </c>
      <c r="CC17" s="542">
        <f t="shared" si="59"/>
        <v>-5.489469308332616</v>
      </c>
      <c r="CD17" s="542">
        <f t="shared" si="59"/>
        <v>-140.29771837833303</v>
      </c>
      <c r="CE17" s="542">
        <f t="shared" si="59"/>
        <v>101.09780489166654</v>
      </c>
      <c r="CF17" s="542">
        <f t="shared" si="59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60">+CJ18+CJ30+CJ32</f>
        <v>-216.36041185733296</v>
      </c>
      <c r="CK17" s="542">
        <f t="shared" si="60"/>
        <v>-472.16797793738311</v>
      </c>
      <c r="CL17" s="542">
        <f t="shared" si="60"/>
        <v>122.78537359666677</v>
      </c>
      <c r="CM17" s="542">
        <f t="shared" si="60"/>
        <v>256.5381408106669</v>
      </c>
      <c r="CN17" s="542">
        <f t="shared" si="60"/>
        <v>-540.88617288933324</v>
      </c>
      <c r="CO17" s="542">
        <f t="shared" si="60"/>
        <v>145.54950071066662</v>
      </c>
      <c r="CP17" s="542">
        <f t="shared" si="60"/>
        <v>-121.40477863133296</v>
      </c>
      <c r="CQ17" s="542">
        <f t="shared" si="60"/>
        <v>-427.19573167373346</v>
      </c>
      <c r="CR17" s="542">
        <f t="shared" si="60"/>
        <v>-69.913310988816022</v>
      </c>
      <c r="CS17" s="542">
        <f t="shared" si="60"/>
        <v>290.05011000666684</v>
      </c>
      <c r="CT17" s="542">
        <f t="shared" si="60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61">+CX18+CX30+CX32</f>
        <v>-410.65241500472519</v>
      </c>
      <c r="CY17" s="542">
        <f t="shared" si="61"/>
        <v>89.23902023110017</v>
      </c>
      <c r="CZ17" s="542">
        <f t="shared" si="61"/>
        <v>-214.34618074465021</v>
      </c>
      <c r="DA17" s="542">
        <f t="shared" si="61"/>
        <v>-72.810878732299614</v>
      </c>
      <c r="DB17" s="542">
        <f t="shared" si="61"/>
        <v>-11.988193054449908</v>
      </c>
      <c r="DC17" s="542">
        <f t="shared" si="61"/>
        <v>-271.22473311550004</v>
      </c>
      <c r="DD17" s="542">
        <f t="shared" si="61"/>
        <v>-166.7361084830749</v>
      </c>
      <c r="DE17" s="542">
        <f t="shared" si="61"/>
        <v>-222.59519286932496</v>
      </c>
      <c r="DF17" s="542">
        <f t="shared" si="61"/>
        <v>347.15972516526364</v>
      </c>
      <c r="DG17" s="542">
        <f t="shared" si="61"/>
        <v>399.36523710337747</v>
      </c>
      <c r="DH17" s="542">
        <f t="shared" si="61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62">+DL18+DL30+DL32</f>
        <v>-201.90423565215082</v>
      </c>
      <c r="DM17" s="542">
        <f t="shared" si="62"/>
        <v>-38.553330907500651</v>
      </c>
      <c r="DN17" s="542">
        <f t="shared" si="62"/>
        <v>-239.41152299758454</v>
      </c>
      <c r="DO17" s="542">
        <f t="shared" si="62"/>
        <v>414.92554243912502</v>
      </c>
      <c r="DP17" s="542">
        <f t="shared" si="62"/>
        <v>-125.57912801276908</v>
      </c>
      <c r="DQ17" s="542">
        <f t="shared" si="62"/>
        <v>-141.18610404998321</v>
      </c>
      <c r="DR17" s="542">
        <f t="shared" si="62"/>
        <v>-172.24299960346713</v>
      </c>
      <c r="DS17" s="542">
        <f t="shared" si="62"/>
        <v>399.31332259975011</v>
      </c>
      <c r="DT17" s="542">
        <f t="shared" si="62"/>
        <v>132.51345146874965</v>
      </c>
      <c r="DU17" s="542">
        <f t="shared" si="62"/>
        <v>399.42427975480075</v>
      </c>
      <c r="DV17" s="542">
        <f t="shared" si="62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63">+DZ18+DZ30+DZ32</f>
        <v>-81.166795669999971</v>
      </c>
      <c r="EA17" s="542">
        <f t="shared" si="63"/>
        <v>-381.41426815</v>
      </c>
      <c r="EB17" s="542">
        <f t="shared" si="63"/>
        <v>-9.4108117400001845</v>
      </c>
      <c r="EC17" s="542">
        <f t="shared" si="63"/>
        <v>-106.6685327999997</v>
      </c>
      <c r="ED17" s="542">
        <f t="shared" si="63"/>
        <v>-15.9090308399999</v>
      </c>
      <c r="EE17" s="542">
        <f t="shared" si="63"/>
        <v>102.52887516000001</v>
      </c>
      <c r="EF17" s="542">
        <f t="shared" si="63"/>
        <v>-310.36685864000032</v>
      </c>
      <c r="EG17" s="542">
        <f t="shared" si="63"/>
        <v>-663.68602519333319</v>
      </c>
      <c r="EH17" s="542">
        <f t="shared" si="63"/>
        <v>181.23597404333307</v>
      </c>
      <c r="EI17" s="542">
        <f t="shared" si="63"/>
        <v>-518.46841957200013</v>
      </c>
      <c r="EJ17" s="542">
        <f t="shared" si="63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64">+EN18+EN30+EN32</f>
        <v>-348.35838143999956</v>
      </c>
      <c r="EO17" s="542">
        <f t="shared" si="64"/>
        <v>-427.27481372000045</v>
      </c>
      <c r="EP17" s="542">
        <f t="shared" si="64"/>
        <v>-85.175005540000143</v>
      </c>
      <c r="EQ17" s="542">
        <f t="shared" si="64"/>
        <v>-95.313265879999904</v>
      </c>
      <c r="ER17" s="542">
        <f t="shared" si="64"/>
        <v>-241.06014535399981</v>
      </c>
      <c r="ES17" s="542">
        <f t="shared" si="64"/>
        <v>-441.68971065600022</v>
      </c>
      <c r="ET17" s="542">
        <f t="shared" si="64"/>
        <v>-140.75907513000126</v>
      </c>
      <c r="EU17" s="542">
        <f t="shared" si="64"/>
        <v>-34.044417629997895</v>
      </c>
      <c r="EV17" s="542">
        <f t="shared" si="64"/>
        <v>-0.58125819999986561</v>
      </c>
      <c r="EW17" s="542">
        <f t="shared" si="64"/>
        <v>142.58401806850011</v>
      </c>
      <c r="EX17" s="542">
        <f t="shared" si="64"/>
        <v>50.582789357124966</v>
      </c>
      <c r="EY17" s="542">
        <f t="shared" si="10"/>
        <v>-1858.0771220343738</v>
      </c>
      <c r="EZ17" s="573"/>
      <c r="FA17" s="542">
        <f t="shared" ref="FA17:FL17" si="65">+FA18+FA30+FA32</f>
        <v>-353.1335843600026</v>
      </c>
      <c r="FB17" s="542">
        <f t="shared" si="65"/>
        <v>-291.92224623999823</v>
      </c>
      <c r="FC17" s="542">
        <f t="shared" si="65"/>
        <v>-50.232489120000764</v>
      </c>
      <c r="FD17" s="542">
        <f t="shared" si="65"/>
        <v>207.81210726000029</v>
      </c>
      <c r="FE17" s="542">
        <f t="shared" si="65"/>
        <v>-222.77698455999996</v>
      </c>
      <c r="FF17" s="542">
        <f t="shared" si="65"/>
        <v>-309.80730105000043</v>
      </c>
      <c r="FG17" s="542">
        <f t="shared" si="65"/>
        <v>-60.298634970000137</v>
      </c>
      <c r="FH17" s="542">
        <f t="shared" si="65"/>
        <v>-56.293325310000171</v>
      </c>
      <c r="FI17" s="542">
        <f t="shared" si="65"/>
        <v>41.846613580000621</v>
      </c>
      <c r="FJ17" s="542">
        <f t="shared" si="65"/>
        <v>-165.13100569000042</v>
      </c>
      <c r="FK17" s="542">
        <f t="shared" si="65"/>
        <v>-10.136126880000063</v>
      </c>
      <c r="FL17" s="542">
        <f t="shared" si="65"/>
        <v>-32.76198708999965</v>
      </c>
      <c r="FM17" s="542">
        <f t="shared" si="11"/>
        <v>-1302.8349644300015</v>
      </c>
      <c r="FO17" s="542">
        <f>+FO18+FO30+FO32</f>
        <v>-197.64941916311579</v>
      </c>
      <c r="FP17" s="542">
        <f t="shared" ref="FP17:FZ17" si="66">+FP18+FP30+FP32</f>
        <v>-165.34372610311539</v>
      </c>
      <c r="FQ17" s="542">
        <f t="shared" si="66"/>
        <v>68.438759418884729</v>
      </c>
      <c r="FR17" s="542">
        <f t="shared" si="66"/>
        <v>-191.45285404846493</v>
      </c>
      <c r="FS17" s="542">
        <f t="shared" si="66"/>
        <v>-23.977465833115019</v>
      </c>
      <c r="FT17" s="542">
        <f t="shared" si="66"/>
        <v>-101.54884673311517</v>
      </c>
      <c r="FU17" s="542">
        <f t="shared" si="66"/>
        <v>-143.1549436897821</v>
      </c>
      <c r="FV17" s="542">
        <f t="shared" si="66"/>
        <v>-1.9725471025594743</v>
      </c>
      <c r="FW17" s="542">
        <f t="shared" si="66"/>
        <v>-286.14624610056484</v>
      </c>
      <c r="FX17" s="542">
        <f t="shared" si="66"/>
        <v>-150.14127526311518</v>
      </c>
      <c r="FY17" s="542">
        <f t="shared" si="66"/>
        <v>-57.114832670337535</v>
      </c>
      <c r="FZ17" s="542">
        <f t="shared" si="66"/>
        <v>57.076315197299351</v>
      </c>
      <c r="GA17" s="542">
        <f>+SUM(FO17:FZ17)</f>
        <v>-1192.9870820911015</v>
      </c>
      <c r="GC17" s="542">
        <f t="shared" ref="GC17" si="67">+GC18+GC30+GC32</f>
        <v>138.85384716361065</v>
      </c>
      <c r="GD17" s="542">
        <f>+SUM(GC17:GC17)</f>
        <v>138.85384716361065</v>
      </c>
    </row>
    <row r="18" spans="2:186" ht="15.75" x14ac:dyDescent="0.25">
      <c r="B18" s="690" t="s">
        <v>51</v>
      </c>
      <c r="C18" s="520">
        <f t="shared" ref="C18:N18" si="68">+C19+C26+C27+C28+C29</f>
        <v>0</v>
      </c>
      <c r="D18" s="520">
        <f t="shared" si="68"/>
        <v>0</v>
      </c>
      <c r="E18" s="520">
        <f t="shared" si="68"/>
        <v>0</v>
      </c>
      <c r="F18" s="520">
        <f t="shared" si="68"/>
        <v>0</v>
      </c>
      <c r="G18" s="520">
        <f t="shared" si="68"/>
        <v>0</v>
      </c>
      <c r="H18" s="520">
        <f t="shared" si="68"/>
        <v>0</v>
      </c>
      <c r="I18" s="520">
        <f t="shared" si="68"/>
        <v>0</v>
      </c>
      <c r="J18" s="520">
        <f t="shared" si="68"/>
        <v>0</v>
      </c>
      <c r="K18" s="520">
        <f t="shared" si="68"/>
        <v>0</v>
      </c>
      <c r="L18" s="520">
        <f t="shared" si="68"/>
        <v>0</v>
      </c>
      <c r="M18" s="520">
        <f t="shared" si="68"/>
        <v>0</v>
      </c>
      <c r="N18" s="520">
        <f t="shared" si="68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9">+R19+R26+R27+R28+R29</f>
        <v>0</v>
      </c>
      <c r="S18" s="520">
        <f t="shared" si="69"/>
        <v>0</v>
      </c>
      <c r="T18" s="520">
        <f t="shared" si="69"/>
        <v>0</v>
      </c>
      <c r="U18" s="520">
        <f t="shared" si="69"/>
        <v>0</v>
      </c>
      <c r="V18" s="520">
        <f t="shared" si="69"/>
        <v>0</v>
      </c>
      <c r="W18" s="520">
        <f t="shared" si="69"/>
        <v>0</v>
      </c>
      <c r="X18" s="520">
        <f t="shared" si="69"/>
        <v>0</v>
      </c>
      <c r="Y18" s="520">
        <f t="shared" si="69"/>
        <v>0</v>
      </c>
      <c r="Z18" s="520">
        <f t="shared" si="69"/>
        <v>0</v>
      </c>
      <c r="AA18" s="520">
        <f t="shared" si="69"/>
        <v>0</v>
      </c>
      <c r="AB18" s="520">
        <f t="shared" si="69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70">+AF19+AF26+AF27+AF28+AF29</f>
        <v>0</v>
      </c>
      <c r="AG18" s="520">
        <f t="shared" si="70"/>
        <v>0</v>
      </c>
      <c r="AH18" s="520">
        <f t="shared" si="70"/>
        <v>0</v>
      </c>
      <c r="AI18" s="520">
        <f t="shared" si="70"/>
        <v>0</v>
      </c>
      <c r="AJ18" s="520">
        <f t="shared" si="70"/>
        <v>0</v>
      </c>
      <c r="AK18" s="520">
        <f t="shared" si="70"/>
        <v>0</v>
      </c>
      <c r="AL18" s="520">
        <f t="shared" si="70"/>
        <v>0</v>
      </c>
      <c r="AM18" s="520">
        <f t="shared" si="70"/>
        <v>0</v>
      </c>
      <c r="AN18" s="520">
        <f t="shared" si="70"/>
        <v>0</v>
      </c>
      <c r="AO18" s="520">
        <f t="shared" si="70"/>
        <v>0</v>
      </c>
      <c r="AP18" s="520">
        <f t="shared" si="70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71">+AT19+AT26+AT27+AT28+AT29</f>
        <v>0</v>
      </c>
      <c r="AU18" s="520">
        <f t="shared" si="71"/>
        <v>0</v>
      </c>
      <c r="AV18" s="520">
        <f t="shared" si="71"/>
        <v>0</v>
      </c>
      <c r="AW18" s="520">
        <f t="shared" si="71"/>
        <v>0</v>
      </c>
      <c r="AX18" s="520">
        <f t="shared" si="71"/>
        <v>0</v>
      </c>
      <c r="AY18" s="520">
        <f t="shared" si="71"/>
        <v>0</v>
      </c>
      <c r="AZ18" s="520">
        <f t="shared" si="71"/>
        <v>0</v>
      </c>
      <c r="BA18" s="520">
        <f t="shared" si="71"/>
        <v>0</v>
      </c>
      <c r="BB18" s="520">
        <f t="shared" si="71"/>
        <v>0</v>
      </c>
      <c r="BC18" s="520">
        <f t="shared" si="71"/>
        <v>0</v>
      </c>
      <c r="BD18" s="520">
        <f t="shared" si="71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72">+BH19+BH26+BH27+BH28+BH29</f>
        <v>0</v>
      </c>
      <c r="BI18" s="520">
        <f t="shared" si="72"/>
        <v>21.863078420000001</v>
      </c>
      <c r="BJ18" s="520">
        <f t="shared" si="72"/>
        <v>13.306664939999999</v>
      </c>
      <c r="BK18" s="520">
        <f t="shared" si="72"/>
        <v>0</v>
      </c>
      <c r="BL18" s="520">
        <f t="shared" si="72"/>
        <v>0</v>
      </c>
      <c r="BM18" s="520">
        <f t="shared" si="72"/>
        <v>0</v>
      </c>
      <c r="BN18" s="520">
        <f t="shared" si="72"/>
        <v>0</v>
      </c>
      <c r="BO18" s="520">
        <f t="shared" si="72"/>
        <v>0</v>
      </c>
      <c r="BP18" s="520">
        <f t="shared" si="72"/>
        <v>0</v>
      </c>
      <c r="BQ18" s="520">
        <f t="shared" si="72"/>
        <v>0</v>
      </c>
      <c r="BR18" s="520">
        <f t="shared" si="72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73">+BV19+BV26+BV27+BV28+BV29</f>
        <v>0</v>
      </c>
      <c r="BW18" s="520">
        <f t="shared" si="73"/>
        <v>0</v>
      </c>
      <c r="BX18" s="520">
        <f t="shared" si="73"/>
        <v>0</v>
      </c>
      <c r="BY18" s="520">
        <f t="shared" si="73"/>
        <v>0</v>
      </c>
      <c r="BZ18" s="520">
        <f t="shared" si="73"/>
        <v>0</v>
      </c>
      <c r="CA18" s="520">
        <f t="shared" si="73"/>
        <v>0</v>
      </c>
      <c r="CB18" s="520">
        <f t="shared" si="73"/>
        <v>0</v>
      </c>
      <c r="CC18" s="520">
        <f t="shared" si="73"/>
        <v>0</v>
      </c>
      <c r="CD18" s="520">
        <f t="shared" si="73"/>
        <v>0</v>
      </c>
      <c r="CE18" s="520">
        <f t="shared" si="73"/>
        <v>0</v>
      </c>
      <c r="CF18" s="520">
        <f t="shared" si="73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74">+CJ19+CJ26+CJ27+CJ28+CJ29</f>
        <v>0</v>
      </c>
      <c r="CK18" s="520">
        <f t="shared" si="74"/>
        <v>0</v>
      </c>
      <c r="CL18" s="520">
        <f t="shared" si="74"/>
        <v>0</v>
      </c>
      <c r="CM18" s="520">
        <f t="shared" si="74"/>
        <v>0</v>
      </c>
      <c r="CN18" s="520">
        <f t="shared" si="74"/>
        <v>0</v>
      </c>
      <c r="CO18" s="520">
        <f t="shared" si="74"/>
        <v>0</v>
      </c>
      <c r="CP18" s="520">
        <f t="shared" si="74"/>
        <v>0</v>
      </c>
      <c r="CQ18" s="520">
        <f t="shared" si="74"/>
        <v>0</v>
      </c>
      <c r="CR18" s="520">
        <f t="shared" si="74"/>
        <v>0</v>
      </c>
      <c r="CS18" s="520">
        <f t="shared" si="74"/>
        <v>0</v>
      </c>
      <c r="CT18" s="520">
        <f t="shared" si="74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75">+CX19+CX26+CX27+CX28+CX29</f>
        <v>0</v>
      </c>
      <c r="CY18" s="520">
        <f t="shared" si="75"/>
        <v>0</v>
      </c>
      <c r="CZ18" s="520">
        <f t="shared" si="75"/>
        <v>0</v>
      </c>
      <c r="DA18" s="520">
        <f t="shared" si="75"/>
        <v>0</v>
      </c>
      <c r="DB18" s="520">
        <f t="shared" si="75"/>
        <v>0</v>
      </c>
      <c r="DC18" s="520">
        <f t="shared" si="75"/>
        <v>0</v>
      </c>
      <c r="DD18" s="520">
        <f t="shared" si="75"/>
        <v>0</v>
      </c>
      <c r="DE18" s="520">
        <f t="shared" si="75"/>
        <v>0</v>
      </c>
      <c r="DF18" s="520">
        <f t="shared" si="75"/>
        <v>0</v>
      </c>
      <c r="DG18" s="520">
        <f t="shared" si="75"/>
        <v>0</v>
      </c>
      <c r="DH18" s="520">
        <f t="shared" si="75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76">+DL19+DL26+DL27+DL28+DL29</f>
        <v>0</v>
      </c>
      <c r="DM18" s="520">
        <f t="shared" si="76"/>
        <v>0</v>
      </c>
      <c r="DN18" s="520">
        <f t="shared" si="76"/>
        <v>0</v>
      </c>
      <c r="DO18" s="520">
        <f t="shared" si="76"/>
        <v>0</v>
      </c>
      <c r="DP18" s="520">
        <f t="shared" si="76"/>
        <v>0</v>
      </c>
      <c r="DQ18" s="520">
        <f t="shared" si="76"/>
        <v>0</v>
      </c>
      <c r="DR18" s="520">
        <f t="shared" si="76"/>
        <v>0</v>
      </c>
      <c r="DS18" s="520">
        <f t="shared" si="76"/>
        <v>0</v>
      </c>
      <c r="DT18" s="520">
        <f t="shared" si="76"/>
        <v>0</v>
      </c>
      <c r="DU18" s="520">
        <f t="shared" si="76"/>
        <v>0</v>
      </c>
      <c r="DV18" s="520">
        <f t="shared" si="76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77">+DZ19+DZ26+DZ27+DZ28+DZ29</f>
        <v>0</v>
      </c>
      <c r="EA18" s="520">
        <f t="shared" si="77"/>
        <v>0</v>
      </c>
      <c r="EB18" s="520">
        <f t="shared" si="77"/>
        <v>0</v>
      </c>
      <c r="EC18" s="520">
        <f t="shared" si="77"/>
        <v>0</v>
      </c>
      <c r="ED18" s="520">
        <f t="shared" si="77"/>
        <v>0</v>
      </c>
      <c r="EE18" s="520">
        <f t="shared" si="77"/>
        <v>0</v>
      </c>
      <c r="EF18" s="520">
        <f t="shared" si="77"/>
        <v>0</v>
      </c>
      <c r="EG18" s="520">
        <f t="shared" si="77"/>
        <v>0</v>
      </c>
      <c r="EH18" s="520">
        <f t="shared" si="77"/>
        <v>0</v>
      </c>
      <c r="EI18" s="520">
        <f t="shared" si="77"/>
        <v>0</v>
      </c>
      <c r="EJ18" s="520">
        <f t="shared" si="77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78">+EN19+EN26+EN27+EN28+EN29</f>
        <v>0</v>
      </c>
      <c r="EO18" s="520">
        <f t="shared" si="78"/>
        <v>0</v>
      </c>
      <c r="EP18" s="520">
        <f t="shared" si="78"/>
        <v>0</v>
      </c>
      <c r="EQ18" s="520">
        <f t="shared" si="78"/>
        <v>0</v>
      </c>
      <c r="ER18" s="520">
        <f t="shared" si="78"/>
        <v>0</v>
      </c>
      <c r="ES18" s="520">
        <f t="shared" si="78"/>
        <v>0</v>
      </c>
      <c r="ET18" s="520">
        <f t="shared" si="78"/>
        <v>0</v>
      </c>
      <c r="EU18" s="520">
        <f t="shared" si="78"/>
        <v>0</v>
      </c>
      <c r="EV18" s="520">
        <f t="shared" si="78"/>
        <v>0</v>
      </c>
      <c r="EW18" s="520">
        <f t="shared" si="78"/>
        <v>0</v>
      </c>
      <c r="EX18" s="520">
        <f t="shared" si="78"/>
        <v>0</v>
      </c>
      <c r="EY18" s="520">
        <f t="shared" si="10"/>
        <v>0</v>
      </c>
      <c r="EZ18" s="704"/>
      <c r="FA18" s="520">
        <f t="shared" ref="FA18:FL18" si="79">+FA19+FA26+FA27+FA28+FA29</f>
        <v>0</v>
      </c>
      <c r="FB18" s="520">
        <f t="shared" si="79"/>
        <v>0</v>
      </c>
      <c r="FC18" s="520">
        <f t="shared" si="79"/>
        <v>0</v>
      </c>
      <c r="FD18" s="520">
        <f t="shared" si="79"/>
        <v>0</v>
      </c>
      <c r="FE18" s="520">
        <f t="shared" si="79"/>
        <v>0</v>
      </c>
      <c r="FF18" s="520">
        <f t="shared" si="79"/>
        <v>0</v>
      </c>
      <c r="FG18" s="520">
        <f t="shared" si="79"/>
        <v>0</v>
      </c>
      <c r="FH18" s="520">
        <f t="shared" si="79"/>
        <v>0</v>
      </c>
      <c r="FI18" s="520">
        <f t="shared" si="79"/>
        <v>0</v>
      </c>
      <c r="FJ18" s="520">
        <f t="shared" si="79"/>
        <v>0</v>
      </c>
      <c r="FK18" s="520">
        <f t="shared" si="79"/>
        <v>0</v>
      </c>
      <c r="FL18" s="520">
        <f t="shared" si="79"/>
        <v>0</v>
      </c>
      <c r="FM18" s="520">
        <f t="shared" si="11"/>
        <v>0</v>
      </c>
      <c r="FO18" s="520">
        <f>+FO19+FO26+FO27+FO28+FO29</f>
        <v>0</v>
      </c>
      <c r="FP18" s="520">
        <f t="shared" ref="FP18:FZ18" si="80">+FP19+FP26+FP27+FP28+FP29</f>
        <v>0</v>
      </c>
      <c r="FQ18" s="520">
        <f t="shared" si="80"/>
        <v>0</v>
      </c>
      <c r="FR18" s="520">
        <f t="shared" si="80"/>
        <v>0</v>
      </c>
      <c r="FS18" s="520">
        <f t="shared" si="80"/>
        <v>0</v>
      </c>
      <c r="FT18" s="520">
        <f t="shared" si="80"/>
        <v>0</v>
      </c>
      <c r="FU18" s="520">
        <f t="shared" si="80"/>
        <v>0</v>
      </c>
      <c r="FV18" s="520">
        <f t="shared" si="80"/>
        <v>0</v>
      </c>
      <c r="FW18" s="520">
        <f t="shared" si="80"/>
        <v>0</v>
      </c>
      <c r="FX18" s="520">
        <f t="shared" si="80"/>
        <v>0</v>
      </c>
      <c r="FY18" s="520">
        <f t="shared" si="80"/>
        <v>0</v>
      </c>
      <c r="FZ18" s="520">
        <f t="shared" si="80"/>
        <v>0</v>
      </c>
      <c r="GA18" s="520">
        <f>+SUM(FO18:FZ18)</f>
        <v>0</v>
      </c>
      <c r="GC18" s="520">
        <f t="shared" ref="GC18" si="81">+GC19+GC26+GC27+GC28+GC29</f>
        <v>0</v>
      </c>
      <c r="GD18" s="520">
        <f>+SUM(GC18:GC18)</f>
        <v>0</v>
      </c>
    </row>
    <row r="19" spans="2:186" ht="15.75" hidden="1" x14ac:dyDescent="0.25">
      <c r="B19" s="694" t="s">
        <v>680</v>
      </c>
      <c r="C19" s="518">
        <f>+SUM(C20:C25)</f>
        <v>0</v>
      </c>
      <c r="D19" s="518">
        <f t="shared" ref="D19:N19" si="82">+SUM(D20:D25)</f>
        <v>0</v>
      </c>
      <c r="E19" s="518">
        <f t="shared" si="82"/>
        <v>0</v>
      </c>
      <c r="F19" s="518">
        <f t="shared" si="82"/>
        <v>0</v>
      </c>
      <c r="G19" s="518">
        <f t="shared" si="82"/>
        <v>0</v>
      </c>
      <c r="H19" s="518">
        <f t="shared" si="82"/>
        <v>0</v>
      </c>
      <c r="I19" s="518">
        <f t="shared" si="82"/>
        <v>0</v>
      </c>
      <c r="J19" s="518">
        <f t="shared" si="82"/>
        <v>0</v>
      </c>
      <c r="K19" s="518">
        <f t="shared" si="82"/>
        <v>0</v>
      </c>
      <c r="L19" s="518">
        <f t="shared" si="82"/>
        <v>0</v>
      </c>
      <c r="M19" s="518">
        <f t="shared" si="82"/>
        <v>0</v>
      </c>
      <c r="N19" s="518">
        <f t="shared" si="82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83">+SUM(R20:R25)</f>
        <v>0</v>
      </c>
      <c r="S19" s="518">
        <f t="shared" si="83"/>
        <v>0</v>
      </c>
      <c r="T19" s="518">
        <f t="shared" si="83"/>
        <v>0</v>
      </c>
      <c r="U19" s="518">
        <f t="shared" si="83"/>
        <v>0</v>
      </c>
      <c r="V19" s="518">
        <f t="shared" si="83"/>
        <v>0</v>
      </c>
      <c r="W19" s="518">
        <f t="shared" si="83"/>
        <v>0</v>
      </c>
      <c r="X19" s="518">
        <f t="shared" si="83"/>
        <v>0</v>
      </c>
      <c r="Y19" s="518">
        <f t="shared" si="83"/>
        <v>0</v>
      </c>
      <c r="Z19" s="518">
        <f t="shared" si="83"/>
        <v>0</v>
      </c>
      <c r="AA19" s="518">
        <f t="shared" si="83"/>
        <v>0</v>
      </c>
      <c r="AB19" s="518">
        <f t="shared" si="83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84">+SUM(AF20:AF25)</f>
        <v>0</v>
      </c>
      <c r="AG19" s="518">
        <f t="shared" si="84"/>
        <v>0</v>
      </c>
      <c r="AH19" s="518">
        <f t="shared" si="84"/>
        <v>0</v>
      </c>
      <c r="AI19" s="518">
        <f t="shared" si="84"/>
        <v>0</v>
      </c>
      <c r="AJ19" s="518">
        <f t="shared" si="84"/>
        <v>0</v>
      </c>
      <c r="AK19" s="518">
        <f t="shared" si="84"/>
        <v>0</v>
      </c>
      <c r="AL19" s="518">
        <f t="shared" si="84"/>
        <v>0</v>
      </c>
      <c r="AM19" s="518">
        <f t="shared" si="84"/>
        <v>0</v>
      </c>
      <c r="AN19" s="518">
        <f t="shared" si="84"/>
        <v>0</v>
      </c>
      <c r="AO19" s="518">
        <f t="shared" si="84"/>
        <v>0</v>
      </c>
      <c r="AP19" s="518">
        <f t="shared" si="84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85">+SUM(AT20:AT25)</f>
        <v>0</v>
      </c>
      <c r="AU19" s="518">
        <f t="shared" si="85"/>
        <v>0</v>
      </c>
      <c r="AV19" s="518">
        <f t="shared" si="85"/>
        <v>0</v>
      </c>
      <c r="AW19" s="518">
        <f t="shared" si="85"/>
        <v>0</v>
      </c>
      <c r="AX19" s="518">
        <f t="shared" si="85"/>
        <v>0</v>
      </c>
      <c r="AY19" s="518">
        <f t="shared" si="85"/>
        <v>0</v>
      </c>
      <c r="AZ19" s="518">
        <f t="shared" si="85"/>
        <v>0</v>
      </c>
      <c r="BA19" s="518">
        <f t="shared" si="85"/>
        <v>0</v>
      </c>
      <c r="BB19" s="518">
        <f t="shared" si="85"/>
        <v>0</v>
      </c>
      <c r="BC19" s="518">
        <f t="shared" si="85"/>
        <v>0</v>
      </c>
      <c r="BD19" s="518">
        <f t="shared" si="85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86">+SUM(BH20:BH25)</f>
        <v>0</v>
      </c>
      <c r="BI19" s="518">
        <f t="shared" si="86"/>
        <v>0</v>
      </c>
      <c r="BJ19" s="518">
        <f t="shared" si="86"/>
        <v>0</v>
      </c>
      <c r="BK19" s="518">
        <f t="shared" si="86"/>
        <v>0</v>
      </c>
      <c r="BL19" s="518">
        <f t="shared" si="86"/>
        <v>0</v>
      </c>
      <c r="BM19" s="518">
        <f t="shared" si="86"/>
        <v>0</v>
      </c>
      <c r="BN19" s="518">
        <f t="shared" si="86"/>
        <v>0</v>
      </c>
      <c r="BO19" s="518">
        <f t="shared" si="86"/>
        <v>0</v>
      </c>
      <c r="BP19" s="518">
        <f t="shared" si="86"/>
        <v>0</v>
      </c>
      <c r="BQ19" s="518">
        <f t="shared" si="86"/>
        <v>0</v>
      </c>
      <c r="BR19" s="518">
        <f t="shared" si="86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87">+SUM(BV20:BV25)</f>
        <v>0</v>
      </c>
      <c r="BW19" s="518">
        <f t="shared" si="87"/>
        <v>0</v>
      </c>
      <c r="BX19" s="518">
        <f t="shared" si="87"/>
        <v>0</v>
      </c>
      <c r="BY19" s="518">
        <f t="shared" si="87"/>
        <v>0</v>
      </c>
      <c r="BZ19" s="518">
        <f t="shared" si="87"/>
        <v>0</v>
      </c>
      <c r="CA19" s="518">
        <f t="shared" si="87"/>
        <v>0</v>
      </c>
      <c r="CB19" s="518">
        <f t="shared" si="87"/>
        <v>0</v>
      </c>
      <c r="CC19" s="518">
        <f t="shared" si="87"/>
        <v>0</v>
      </c>
      <c r="CD19" s="518">
        <f t="shared" si="87"/>
        <v>0</v>
      </c>
      <c r="CE19" s="518">
        <f t="shared" si="87"/>
        <v>0</v>
      </c>
      <c r="CF19" s="518">
        <f t="shared" si="87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88">+SUM(CJ20:CJ25)</f>
        <v>0</v>
      </c>
      <c r="CK19" s="518">
        <f t="shared" si="88"/>
        <v>0</v>
      </c>
      <c r="CL19" s="518">
        <f t="shared" si="88"/>
        <v>0</v>
      </c>
      <c r="CM19" s="518">
        <f t="shared" si="88"/>
        <v>0</v>
      </c>
      <c r="CN19" s="518">
        <f t="shared" si="88"/>
        <v>0</v>
      </c>
      <c r="CO19" s="518">
        <f t="shared" si="88"/>
        <v>0</v>
      </c>
      <c r="CP19" s="518">
        <f t="shared" si="88"/>
        <v>0</v>
      </c>
      <c r="CQ19" s="518">
        <f t="shared" si="88"/>
        <v>0</v>
      </c>
      <c r="CR19" s="518">
        <f t="shared" si="88"/>
        <v>0</v>
      </c>
      <c r="CS19" s="518">
        <f t="shared" si="88"/>
        <v>0</v>
      </c>
      <c r="CT19" s="518">
        <f t="shared" si="88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89">+SUM(CX20:CX25)</f>
        <v>0</v>
      </c>
      <c r="CY19" s="518">
        <f t="shared" si="89"/>
        <v>0</v>
      </c>
      <c r="CZ19" s="518">
        <f t="shared" si="89"/>
        <v>0</v>
      </c>
      <c r="DA19" s="518">
        <f t="shared" si="89"/>
        <v>0</v>
      </c>
      <c r="DB19" s="518">
        <f t="shared" si="89"/>
        <v>0</v>
      </c>
      <c r="DC19" s="518">
        <f t="shared" si="89"/>
        <v>0</v>
      </c>
      <c r="DD19" s="518">
        <f t="shared" si="89"/>
        <v>0</v>
      </c>
      <c r="DE19" s="518">
        <f t="shared" si="89"/>
        <v>0</v>
      </c>
      <c r="DF19" s="518">
        <f t="shared" si="89"/>
        <v>0</v>
      </c>
      <c r="DG19" s="518">
        <f t="shared" si="89"/>
        <v>0</v>
      </c>
      <c r="DH19" s="518">
        <f t="shared" si="89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90">+SUM(DL20:DL25)</f>
        <v>0</v>
      </c>
      <c r="DM19" s="518">
        <f t="shared" si="90"/>
        <v>0</v>
      </c>
      <c r="DN19" s="518">
        <f t="shared" si="90"/>
        <v>0</v>
      </c>
      <c r="DO19" s="518">
        <f t="shared" si="90"/>
        <v>0</v>
      </c>
      <c r="DP19" s="518">
        <f t="shared" si="90"/>
        <v>0</v>
      </c>
      <c r="DQ19" s="518">
        <f t="shared" si="90"/>
        <v>0</v>
      </c>
      <c r="DR19" s="518">
        <f t="shared" si="90"/>
        <v>0</v>
      </c>
      <c r="DS19" s="518">
        <f t="shared" si="90"/>
        <v>0</v>
      </c>
      <c r="DT19" s="518">
        <f t="shared" si="90"/>
        <v>0</v>
      </c>
      <c r="DU19" s="518">
        <f t="shared" si="90"/>
        <v>0</v>
      </c>
      <c r="DV19" s="518">
        <f t="shared" si="90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91">+SUM(DZ20:DZ25)</f>
        <v>0</v>
      </c>
      <c r="EA19" s="518">
        <f t="shared" si="91"/>
        <v>0</v>
      </c>
      <c r="EB19" s="518">
        <f t="shared" si="91"/>
        <v>0</v>
      </c>
      <c r="EC19" s="518">
        <f t="shared" si="91"/>
        <v>0</v>
      </c>
      <c r="ED19" s="518">
        <f t="shared" si="91"/>
        <v>0</v>
      </c>
      <c r="EE19" s="518">
        <f t="shared" si="91"/>
        <v>0</v>
      </c>
      <c r="EF19" s="518">
        <f t="shared" si="91"/>
        <v>0</v>
      </c>
      <c r="EG19" s="518">
        <f t="shared" si="91"/>
        <v>0</v>
      </c>
      <c r="EH19" s="518">
        <f t="shared" si="91"/>
        <v>0</v>
      </c>
      <c r="EI19" s="518">
        <f t="shared" si="91"/>
        <v>0</v>
      </c>
      <c r="EJ19" s="518">
        <f t="shared" si="91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92">+SUM(EN20:EN25)</f>
        <v>0</v>
      </c>
      <c r="EO19" s="518">
        <f t="shared" si="92"/>
        <v>0</v>
      </c>
      <c r="EP19" s="518">
        <f t="shared" si="92"/>
        <v>0</v>
      </c>
      <c r="EQ19" s="518">
        <f t="shared" si="92"/>
        <v>0</v>
      </c>
      <c r="ER19" s="518">
        <f t="shared" si="92"/>
        <v>0</v>
      </c>
      <c r="ES19" s="518">
        <f t="shared" si="92"/>
        <v>0</v>
      </c>
      <c r="ET19" s="518">
        <f t="shared" si="92"/>
        <v>0</v>
      </c>
      <c r="EU19" s="518">
        <f t="shared" si="92"/>
        <v>0</v>
      </c>
      <c r="EV19" s="518">
        <f t="shared" si="92"/>
        <v>0</v>
      </c>
      <c r="EW19" s="518">
        <f t="shared" si="92"/>
        <v>0</v>
      </c>
      <c r="EX19" s="518">
        <f t="shared" si="92"/>
        <v>0</v>
      </c>
      <c r="EY19" s="518">
        <f t="shared" si="10"/>
        <v>0</v>
      </c>
      <c r="EZ19" s="519"/>
      <c r="FA19" s="518">
        <f t="shared" ref="FA19:FL19" si="93">+SUM(FA20:FA25)</f>
        <v>0</v>
      </c>
      <c r="FB19" s="518">
        <f t="shared" si="93"/>
        <v>0</v>
      </c>
      <c r="FC19" s="518">
        <f t="shared" si="93"/>
        <v>0</v>
      </c>
      <c r="FD19" s="518">
        <f t="shared" si="93"/>
        <v>0</v>
      </c>
      <c r="FE19" s="518">
        <f t="shared" si="93"/>
        <v>0</v>
      </c>
      <c r="FF19" s="518">
        <f t="shared" si="93"/>
        <v>0</v>
      </c>
      <c r="FG19" s="518">
        <f t="shared" si="93"/>
        <v>0</v>
      </c>
      <c r="FH19" s="518">
        <f t="shared" si="93"/>
        <v>0</v>
      </c>
      <c r="FI19" s="518">
        <f t="shared" si="93"/>
        <v>0</v>
      </c>
      <c r="FJ19" s="518">
        <f t="shared" si="93"/>
        <v>0</v>
      </c>
      <c r="FK19" s="518">
        <f t="shared" si="93"/>
        <v>0</v>
      </c>
      <c r="FL19" s="518">
        <f t="shared" si="93"/>
        <v>0</v>
      </c>
      <c r="FM19" s="518">
        <f t="shared" si="11"/>
        <v>0</v>
      </c>
      <c r="FO19" s="518">
        <f>+SUM(FO20:FO25)</f>
        <v>0</v>
      </c>
      <c r="FP19" s="518">
        <f t="shared" ref="FP19:FZ19" si="94">+SUM(FP20:FP25)</f>
        <v>0</v>
      </c>
      <c r="FQ19" s="518">
        <f t="shared" si="94"/>
        <v>0</v>
      </c>
      <c r="FR19" s="518">
        <f t="shared" si="94"/>
        <v>0</v>
      </c>
      <c r="FS19" s="518">
        <f t="shared" si="94"/>
        <v>0</v>
      </c>
      <c r="FT19" s="518">
        <f t="shared" si="94"/>
        <v>0</v>
      </c>
      <c r="FU19" s="518">
        <f t="shared" si="94"/>
        <v>0</v>
      </c>
      <c r="FV19" s="518">
        <f t="shared" si="94"/>
        <v>0</v>
      </c>
      <c r="FW19" s="518">
        <f t="shared" si="94"/>
        <v>0</v>
      </c>
      <c r="FX19" s="518">
        <f t="shared" si="94"/>
        <v>0</v>
      </c>
      <c r="FY19" s="518">
        <f t="shared" si="94"/>
        <v>0</v>
      </c>
      <c r="FZ19" s="518">
        <f t="shared" si="94"/>
        <v>0</v>
      </c>
      <c r="GA19" s="518">
        <f>+SUM(FO19:FZ19)</f>
        <v>0</v>
      </c>
      <c r="GC19" s="518">
        <f t="shared" ref="GC19" si="95">+SUM(GC20:GC25)</f>
        <v>0</v>
      </c>
      <c r="GD19" s="518">
        <f>+SUM(GC19:GC19)</f>
        <v>0</v>
      </c>
    </row>
    <row r="20" spans="2:186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</v>
      </c>
      <c r="FH20" s="518">
        <v>0</v>
      </c>
      <c r="FI20" s="518">
        <v>0</v>
      </c>
      <c r="FJ20" s="518">
        <v>0</v>
      </c>
      <c r="FK20" s="518">
        <v>0</v>
      </c>
      <c r="FL20" s="518">
        <v>0</v>
      </c>
      <c r="FM20" s="518">
        <f t="shared" si="11"/>
        <v>0</v>
      </c>
      <c r="FO20" s="518">
        <v>0</v>
      </c>
      <c r="FP20" s="518">
        <v>0</v>
      </c>
      <c r="FQ20" s="518">
        <v>0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v>0</v>
      </c>
      <c r="GA20" s="518">
        <f>+SUM(FO20:FZ20)</f>
        <v>0</v>
      </c>
      <c r="GC20" s="518">
        <v>0</v>
      </c>
      <c r="GD20" s="518">
        <f>+SUM(GC20:GC20)</f>
        <v>0</v>
      </c>
    </row>
    <row r="21" spans="2:186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0</v>
      </c>
      <c r="FH21" s="518">
        <v>0</v>
      </c>
      <c r="FI21" s="518">
        <v>0</v>
      </c>
      <c r="FJ21" s="518">
        <v>0</v>
      </c>
      <c r="FK21" s="518">
        <v>0</v>
      </c>
      <c r="FL21" s="518">
        <v>0</v>
      </c>
      <c r="FM21" s="518">
        <f t="shared" si="11"/>
        <v>0</v>
      </c>
      <c r="FO21" s="518">
        <v>0</v>
      </c>
      <c r="FP21" s="518">
        <v>0</v>
      </c>
      <c r="FQ21" s="518">
        <v>0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0</v>
      </c>
      <c r="FZ21" s="518">
        <v>0</v>
      </c>
      <c r="GA21" s="518">
        <f>+SUM(FO21:FZ21)</f>
        <v>0</v>
      </c>
      <c r="GC21" s="518">
        <v>0</v>
      </c>
      <c r="GD21" s="518">
        <f>+SUM(GC21:GC21)</f>
        <v>0</v>
      </c>
    </row>
    <row r="22" spans="2:186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>
        <v>0</v>
      </c>
      <c r="FG22" s="518">
        <v>0</v>
      </c>
      <c r="FH22" s="518">
        <v>0</v>
      </c>
      <c r="FI22" s="518">
        <v>0</v>
      </c>
      <c r="FJ22" s="518">
        <v>0</v>
      </c>
      <c r="FK22" s="518">
        <v>0</v>
      </c>
      <c r="FL22" s="518">
        <v>0</v>
      </c>
      <c r="FM22" s="518">
        <f t="shared" si="11"/>
        <v>0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0</v>
      </c>
      <c r="FX22" s="518">
        <v>0</v>
      </c>
      <c r="FY22" s="518">
        <v>0</v>
      </c>
      <c r="FZ22" s="518">
        <v>0</v>
      </c>
      <c r="GA22" s="518">
        <f>+SUM(FO22:FZ22)</f>
        <v>0</v>
      </c>
      <c r="GC22" s="518">
        <v>0</v>
      </c>
      <c r="GD22" s="518">
        <f>+SUM(GC22:GC22)</f>
        <v>0</v>
      </c>
    </row>
    <row r="23" spans="2:186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v>0</v>
      </c>
      <c r="GA23" s="518">
        <f>+SUM(FO23:FZ23)</f>
        <v>0</v>
      </c>
      <c r="GC23" s="518">
        <v>0</v>
      </c>
      <c r="GD23" s="518">
        <f>+SUM(GC23:GC23)</f>
        <v>0</v>
      </c>
    </row>
    <row r="24" spans="2:186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>+SUM(FO24:FZ24)</f>
        <v>0</v>
      </c>
      <c r="GC24" s="518">
        <v>0</v>
      </c>
      <c r="GD24" s="518">
        <f>+SUM(GC24:GC24)</f>
        <v>0</v>
      </c>
    </row>
    <row r="25" spans="2:186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>+SUM(FO25:FZ25)</f>
        <v>0</v>
      </c>
      <c r="GC25" s="518">
        <v>0</v>
      </c>
      <c r="GD25" s="518">
        <f>+SUM(GC25:GC25)</f>
        <v>0</v>
      </c>
    </row>
    <row r="26" spans="2:186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15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0</v>
      </c>
      <c r="GA26" s="15">
        <f>+SUM(FO26:FZ26)</f>
        <v>0</v>
      </c>
      <c r="GC26" s="518">
        <v>0</v>
      </c>
      <c r="GD26" s="15">
        <f>+SUM(GC26:GC26)</f>
        <v>0</v>
      </c>
    </row>
    <row r="27" spans="2:186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0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0</v>
      </c>
      <c r="FX27" s="15">
        <v>0</v>
      </c>
      <c r="FY27" s="15">
        <v>0</v>
      </c>
      <c r="FZ27" s="15">
        <v>0</v>
      </c>
      <c r="GA27" s="15">
        <f>+SUM(FO27:FZ27)</f>
        <v>0</v>
      </c>
      <c r="GC27" s="15">
        <v>0</v>
      </c>
      <c r="GD27" s="15">
        <f>+SUM(GC27:GC27)</f>
        <v>0</v>
      </c>
    </row>
    <row r="28" spans="2:186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>+SUM(FO28:FZ28)</f>
        <v>0</v>
      </c>
      <c r="GC28" s="15">
        <v>0</v>
      </c>
      <c r="GD28" s="15">
        <f>+SUM(GC28:GC28)</f>
        <v>0</v>
      </c>
    </row>
    <row r="29" spans="2:186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>+SUM(FO29:FZ29)</f>
        <v>0</v>
      </c>
      <c r="GC29" s="15">
        <v>0</v>
      </c>
      <c r="GD29" s="15">
        <f>+SUM(GC29:GC29)</f>
        <v>0</v>
      </c>
    </row>
    <row r="30" spans="2:186" ht="15.75" hidden="1" x14ac:dyDescent="0.25">
      <c r="B30" s="690" t="s">
        <v>97</v>
      </c>
      <c r="C30" s="20">
        <f>+C31</f>
        <v>0</v>
      </c>
      <c r="D30" s="20">
        <f t="shared" ref="D30:N30" si="96">+D31</f>
        <v>0</v>
      </c>
      <c r="E30" s="20">
        <f t="shared" si="96"/>
        <v>0</v>
      </c>
      <c r="F30" s="20">
        <f t="shared" si="96"/>
        <v>0</v>
      </c>
      <c r="G30" s="20">
        <f t="shared" si="96"/>
        <v>0</v>
      </c>
      <c r="H30" s="20">
        <f t="shared" si="96"/>
        <v>0</v>
      </c>
      <c r="I30" s="20">
        <f t="shared" si="96"/>
        <v>0</v>
      </c>
      <c r="J30" s="20">
        <f t="shared" si="96"/>
        <v>0</v>
      </c>
      <c r="K30" s="20">
        <f t="shared" si="96"/>
        <v>0</v>
      </c>
      <c r="L30" s="20">
        <f t="shared" si="96"/>
        <v>0</v>
      </c>
      <c r="M30" s="20">
        <f t="shared" si="96"/>
        <v>0</v>
      </c>
      <c r="N30" s="20">
        <f t="shared" si="96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97">+R31</f>
        <v>0</v>
      </c>
      <c r="S30" s="20">
        <f t="shared" si="97"/>
        <v>0</v>
      </c>
      <c r="T30" s="20">
        <f t="shared" si="97"/>
        <v>0</v>
      </c>
      <c r="U30" s="20">
        <f t="shared" si="97"/>
        <v>0</v>
      </c>
      <c r="V30" s="20">
        <f t="shared" si="97"/>
        <v>0</v>
      </c>
      <c r="W30" s="20">
        <f t="shared" si="97"/>
        <v>0</v>
      </c>
      <c r="X30" s="20">
        <f t="shared" si="97"/>
        <v>0</v>
      </c>
      <c r="Y30" s="20">
        <f t="shared" si="97"/>
        <v>0</v>
      </c>
      <c r="Z30" s="20">
        <f t="shared" si="97"/>
        <v>0</v>
      </c>
      <c r="AA30" s="20">
        <f t="shared" si="97"/>
        <v>0</v>
      </c>
      <c r="AB30" s="20">
        <f t="shared" si="97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98">+AF31</f>
        <v>0</v>
      </c>
      <c r="AG30" s="20">
        <f t="shared" si="98"/>
        <v>0</v>
      </c>
      <c r="AH30" s="20">
        <f t="shared" si="98"/>
        <v>0</v>
      </c>
      <c r="AI30" s="20">
        <f t="shared" si="98"/>
        <v>0</v>
      </c>
      <c r="AJ30" s="20">
        <f t="shared" si="98"/>
        <v>0</v>
      </c>
      <c r="AK30" s="20">
        <f t="shared" si="98"/>
        <v>0</v>
      </c>
      <c r="AL30" s="20">
        <f t="shared" si="98"/>
        <v>0</v>
      </c>
      <c r="AM30" s="20">
        <f t="shared" si="98"/>
        <v>0</v>
      </c>
      <c r="AN30" s="20">
        <f t="shared" si="98"/>
        <v>0</v>
      </c>
      <c r="AO30" s="20">
        <f t="shared" si="98"/>
        <v>0</v>
      </c>
      <c r="AP30" s="20">
        <f t="shared" si="98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99">+AT31</f>
        <v>0</v>
      </c>
      <c r="AU30" s="20">
        <f t="shared" si="99"/>
        <v>0</v>
      </c>
      <c r="AV30" s="20">
        <f t="shared" si="99"/>
        <v>0</v>
      </c>
      <c r="AW30" s="20">
        <f t="shared" si="99"/>
        <v>0</v>
      </c>
      <c r="AX30" s="20">
        <f t="shared" si="99"/>
        <v>0</v>
      </c>
      <c r="AY30" s="20">
        <f t="shared" si="99"/>
        <v>0</v>
      </c>
      <c r="AZ30" s="20">
        <f t="shared" si="99"/>
        <v>0</v>
      </c>
      <c r="BA30" s="20">
        <f t="shared" si="99"/>
        <v>0</v>
      </c>
      <c r="BB30" s="20">
        <f t="shared" si="99"/>
        <v>0</v>
      </c>
      <c r="BC30" s="20">
        <f t="shared" si="99"/>
        <v>0</v>
      </c>
      <c r="BD30" s="20">
        <f t="shared" si="99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100">+BH31</f>
        <v>0</v>
      </c>
      <c r="BI30" s="20">
        <f t="shared" si="100"/>
        <v>0</v>
      </c>
      <c r="BJ30" s="20">
        <f t="shared" si="100"/>
        <v>0</v>
      </c>
      <c r="BK30" s="20">
        <f t="shared" si="100"/>
        <v>0</v>
      </c>
      <c r="BL30" s="20">
        <f t="shared" si="100"/>
        <v>0</v>
      </c>
      <c r="BM30" s="20">
        <f t="shared" si="100"/>
        <v>0</v>
      </c>
      <c r="BN30" s="20">
        <f t="shared" si="100"/>
        <v>0</v>
      </c>
      <c r="BO30" s="20">
        <f t="shared" si="100"/>
        <v>0</v>
      </c>
      <c r="BP30" s="20">
        <f t="shared" si="100"/>
        <v>0</v>
      </c>
      <c r="BQ30" s="20">
        <f t="shared" si="100"/>
        <v>0</v>
      </c>
      <c r="BR30" s="20">
        <f t="shared" si="100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101">+BV31</f>
        <v>0</v>
      </c>
      <c r="BW30" s="20">
        <f t="shared" si="101"/>
        <v>0</v>
      </c>
      <c r="BX30" s="20">
        <f t="shared" si="101"/>
        <v>0</v>
      </c>
      <c r="BY30" s="20">
        <f t="shared" si="101"/>
        <v>0</v>
      </c>
      <c r="BZ30" s="20">
        <f t="shared" si="101"/>
        <v>0</v>
      </c>
      <c r="CA30" s="20">
        <f t="shared" si="101"/>
        <v>0</v>
      </c>
      <c r="CB30" s="20">
        <f t="shared" si="101"/>
        <v>0</v>
      </c>
      <c r="CC30" s="20">
        <f t="shared" si="101"/>
        <v>0</v>
      </c>
      <c r="CD30" s="20">
        <f t="shared" si="101"/>
        <v>0</v>
      </c>
      <c r="CE30" s="20">
        <f t="shared" si="101"/>
        <v>0</v>
      </c>
      <c r="CF30" s="20">
        <f t="shared" si="101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102">+CJ31</f>
        <v>0</v>
      </c>
      <c r="CK30" s="20">
        <f t="shared" si="102"/>
        <v>0</v>
      </c>
      <c r="CL30" s="20">
        <f t="shared" si="102"/>
        <v>0</v>
      </c>
      <c r="CM30" s="20">
        <f t="shared" si="102"/>
        <v>0</v>
      </c>
      <c r="CN30" s="20">
        <f t="shared" si="102"/>
        <v>0</v>
      </c>
      <c r="CO30" s="20">
        <f t="shared" si="102"/>
        <v>0</v>
      </c>
      <c r="CP30" s="20">
        <f t="shared" si="102"/>
        <v>0</v>
      </c>
      <c r="CQ30" s="20">
        <f t="shared" si="102"/>
        <v>0</v>
      </c>
      <c r="CR30" s="20">
        <f t="shared" si="102"/>
        <v>0</v>
      </c>
      <c r="CS30" s="20">
        <f t="shared" si="102"/>
        <v>0</v>
      </c>
      <c r="CT30" s="20">
        <f t="shared" si="102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103">+CX31</f>
        <v>0</v>
      </c>
      <c r="CY30" s="20">
        <f t="shared" si="103"/>
        <v>0</v>
      </c>
      <c r="CZ30" s="20">
        <f t="shared" si="103"/>
        <v>0</v>
      </c>
      <c r="DA30" s="20">
        <f t="shared" si="103"/>
        <v>0</v>
      </c>
      <c r="DB30" s="20">
        <f t="shared" si="103"/>
        <v>0</v>
      </c>
      <c r="DC30" s="20">
        <f t="shared" si="103"/>
        <v>0</v>
      </c>
      <c r="DD30" s="20">
        <f t="shared" si="103"/>
        <v>0</v>
      </c>
      <c r="DE30" s="20">
        <f t="shared" si="103"/>
        <v>0</v>
      </c>
      <c r="DF30" s="20">
        <f t="shared" si="103"/>
        <v>0</v>
      </c>
      <c r="DG30" s="20">
        <f t="shared" si="103"/>
        <v>0</v>
      </c>
      <c r="DH30" s="20">
        <f t="shared" si="103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104">+DL31</f>
        <v>0</v>
      </c>
      <c r="DM30" s="20">
        <f t="shared" si="104"/>
        <v>0</v>
      </c>
      <c r="DN30" s="20">
        <f t="shared" si="104"/>
        <v>0</v>
      </c>
      <c r="DO30" s="20">
        <f t="shared" si="104"/>
        <v>0</v>
      </c>
      <c r="DP30" s="20">
        <f t="shared" si="104"/>
        <v>0</v>
      </c>
      <c r="DQ30" s="20">
        <f t="shared" si="104"/>
        <v>0</v>
      </c>
      <c r="DR30" s="20">
        <f t="shared" si="104"/>
        <v>0</v>
      </c>
      <c r="DS30" s="20">
        <f t="shared" si="104"/>
        <v>0</v>
      </c>
      <c r="DT30" s="20">
        <f t="shared" si="104"/>
        <v>0</v>
      </c>
      <c r="DU30" s="20">
        <f t="shared" si="104"/>
        <v>0</v>
      </c>
      <c r="DV30" s="20">
        <f t="shared" si="104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105">+DZ31</f>
        <v>0</v>
      </c>
      <c r="EA30" s="20">
        <f t="shared" si="105"/>
        <v>0</v>
      </c>
      <c r="EB30" s="20">
        <f t="shared" si="105"/>
        <v>0</v>
      </c>
      <c r="EC30" s="20">
        <f t="shared" si="105"/>
        <v>0</v>
      </c>
      <c r="ED30" s="20">
        <f t="shared" si="105"/>
        <v>0</v>
      </c>
      <c r="EE30" s="20">
        <f t="shared" si="105"/>
        <v>0</v>
      </c>
      <c r="EF30" s="20">
        <f t="shared" si="105"/>
        <v>0</v>
      </c>
      <c r="EG30" s="20">
        <f t="shared" si="105"/>
        <v>0</v>
      </c>
      <c r="EH30" s="20">
        <f t="shared" si="105"/>
        <v>0</v>
      </c>
      <c r="EI30" s="20">
        <f t="shared" si="105"/>
        <v>0</v>
      </c>
      <c r="EJ30" s="20">
        <f t="shared" si="105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106">+EN31</f>
        <v>0</v>
      </c>
      <c r="EO30" s="20">
        <f t="shared" si="106"/>
        <v>0</v>
      </c>
      <c r="EP30" s="20">
        <f t="shared" si="106"/>
        <v>0</v>
      </c>
      <c r="EQ30" s="20">
        <f t="shared" si="106"/>
        <v>0</v>
      </c>
      <c r="ER30" s="20">
        <f t="shared" si="106"/>
        <v>0</v>
      </c>
      <c r="ES30" s="20">
        <f t="shared" si="106"/>
        <v>0</v>
      </c>
      <c r="ET30" s="20">
        <f t="shared" si="106"/>
        <v>0</v>
      </c>
      <c r="EU30" s="20">
        <f t="shared" si="106"/>
        <v>0</v>
      </c>
      <c r="EV30" s="20">
        <f t="shared" si="106"/>
        <v>0</v>
      </c>
      <c r="EW30" s="20">
        <f t="shared" si="106"/>
        <v>0</v>
      </c>
      <c r="EX30" s="20">
        <f t="shared" si="106"/>
        <v>0</v>
      </c>
      <c r="EY30" s="20">
        <f t="shared" si="10"/>
        <v>0</v>
      </c>
      <c r="EZ30" s="574"/>
      <c r="FA30" s="20">
        <f>+FA31</f>
        <v>0</v>
      </c>
      <c r="FB30" s="20">
        <f t="shared" ref="FB30:FL30" si="107">+FB31</f>
        <v>0</v>
      </c>
      <c r="FC30" s="20">
        <f t="shared" si="107"/>
        <v>0</v>
      </c>
      <c r="FD30" s="20">
        <f t="shared" si="107"/>
        <v>0</v>
      </c>
      <c r="FE30" s="20">
        <f t="shared" si="107"/>
        <v>0</v>
      </c>
      <c r="FF30" s="20">
        <f t="shared" si="107"/>
        <v>0</v>
      </c>
      <c r="FG30" s="20">
        <f t="shared" si="107"/>
        <v>0</v>
      </c>
      <c r="FH30" s="20">
        <f t="shared" si="107"/>
        <v>0</v>
      </c>
      <c r="FI30" s="20">
        <f t="shared" si="107"/>
        <v>0</v>
      </c>
      <c r="FJ30" s="20">
        <f t="shared" si="107"/>
        <v>0</v>
      </c>
      <c r="FK30" s="20">
        <f t="shared" si="107"/>
        <v>0</v>
      </c>
      <c r="FL30" s="20">
        <f t="shared" si="107"/>
        <v>0</v>
      </c>
      <c r="FM30" s="20">
        <f t="shared" si="11"/>
        <v>0</v>
      </c>
      <c r="FO30" s="20">
        <f>+FO31</f>
        <v>0</v>
      </c>
      <c r="FP30" s="20">
        <f t="shared" ref="FP30:FZ30" si="108">+FP31</f>
        <v>0</v>
      </c>
      <c r="FQ30" s="20">
        <f t="shared" si="108"/>
        <v>0</v>
      </c>
      <c r="FR30" s="20">
        <f t="shared" si="108"/>
        <v>0</v>
      </c>
      <c r="FS30" s="20">
        <f t="shared" si="108"/>
        <v>0</v>
      </c>
      <c r="FT30" s="20">
        <f t="shared" si="108"/>
        <v>0</v>
      </c>
      <c r="FU30" s="20">
        <f t="shared" si="108"/>
        <v>0</v>
      </c>
      <c r="FV30" s="20">
        <f t="shared" si="108"/>
        <v>0</v>
      </c>
      <c r="FW30" s="20">
        <f t="shared" si="108"/>
        <v>0</v>
      </c>
      <c r="FX30" s="20">
        <f t="shared" si="108"/>
        <v>0</v>
      </c>
      <c r="FY30" s="20">
        <f t="shared" si="108"/>
        <v>0</v>
      </c>
      <c r="FZ30" s="20">
        <f t="shared" si="108"/>
        <v>0</v>
      </c>
      <c r="GA30" s="20">
        <f>+SUM(FO30:FZ30)</f>
        <v>0</v>
      </c>
      <c r="GC30" s="20">
        <f>+GC31</f>
        <v>0</v>
      </c>
      <c r="GD30" s="20">
        <f>+SUM(GC30:GC30)</f>
        <v>0</v>
      </c>
    </row>
    <row r="31" spans="2:186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>
        <f>+SUM(FO31:FZ31)</f>
        <v>0</v>
      </c>
      <c r="GC31" s="15"/>
      <c r="GD31" s="15">
        <f>+SUM(GC31:GC31)</f>
        <v>0</v>
      </c>
    </row>
    <row r="32" spans="2:186" ht="15.75" x14ac:dyDescent="0.25">
      <c r="B32" s="690" t="s">
        <v>40</v>
      </c>
      <c r="C32" s="20">
        <f>+C33++C40+C41+C35</f>
        <v>-150.13930607423546</v>
      </c>
      <c r="D32" s="20">
        <f t="shared" ref="D32" si="109">+D33++D40+D41+D35</f>
        <v>-140.21628576764027</v>
      </c>
      <c r="E32" s="20">
        <f t="shared" ref="E32" si="110">+E33++E40+E41+E35</f>
        <v>-203.98244272263776</v>
      </c>
      <c r="F32" s="20">
        <f t="shared" ref="F32" si="111">+F33++F40+F41+F35</f>
        <v>-208.81356895606666</v>
      </c>
      <c r="G32" s="20">
        <f t="shared" ref="G32" si="112">+G33++G40+G41+G35</f>
        <v>-277.43927673680975</v>
      </c>
      <c r="H32" s="20">
        <f t="shared" ref="H32" si="113">+H33++H40+H41+H35</f>
        <v>59.372444621131052</v>
      </c>
      <c r="I32" s="20">
        <f t="shared" ref="I32" si="114">+I33++I40+I41+I35</f>
        <v>-99.427470729512095</v>
      </c>
      <c r="J32" s="20">
        <f t="shared" ref="J32" si="115">+J33++J40+J41+J35</f>
        <v>279.4174419168321</v>
      </c>
      <c r="K32" s="20">
        <f t="shared" ref="K32" si="116">+K33++K40+K41+K35</f>
        <v>-239.51948351733301</v>
      </c>
      <c r="L32" s="20">
        <f t="shared" ref="L32" si="117">+L33++L40+L41+L35</f>
        <v>-436.19864780720764</v>
      </c>
      <c r="M32" s="20">
        <f t="shared" ref="M32" si="118">+M33++M40+M41+M35</f>
        <v>-288.07544892291753</v>
      </c>
      <c r="N32" s="20">
        <f t="shared" ref="N32" si="119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20">+R33++R40+R41+R35</f>
        <v>-63.392842234803524</v>
      </c>
      <c r="S32" s="20">
        <f t="shared" ref="S32" si="121">+S33++S40+S41+S35</f>
        <v>-503.62882267626293</v>
      </c>
      <c r="T32" s="20">
        <f t="shared" ref="T32" si="122">+T33++T40+T41+T35</f>
        <v>-65.943306739260095</v>
      </c>
      <c r="U32" s="20">
        <f t="shared" ref="U32" si="123">+U33++U40+U41+U35</f>
        <v>-158.76646716339116</v>
      </c>
      <c r="V32" s="20">
        <f t="shared" ref="V32" si="124">+V33++V40+V41+V35</f>
        <v>-141.13678837163911</v>
      </c>
      <c r="W32" s="20">
        <f t="shared" ref="W32" si="125">+W33++W40+W41+W35</f>
        <v>-23.103101991000102</v>
      </c>
      <c r="X32" s="20">
        <f t="shared" ref="X32" si="126">+X33++X40+X41+X35</f>
        <v>-197.87165417273044</v>
      </c>
      <c r="Y32" s="20">
        <f t="shared" ref="Y32" si="127">+Y33++Y40+Y41+Y35</f>
        <v>156.67636908661268</v>
      </c>
      <c r="Z32" s="20">
        <f t="shared" ref="Z32" si="128">+Z33++Z40+Z41+Z35</f>
        <v>-123.33250374413299</v>
      </c>
      <c r="AA32" s="20">
        <f t="shared" ref="AA32" si="129">+AA33++AA40+AA41+AA35</f>
        <v>-352.08906864630831</v>
      </c>
      <c r="AB32" s="20">
        <f t="shared" ref="AB32" si="130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31">+AF33++AF40+AF41+AF35</f>
        <v>-49.805242521437279</v>
      </c>
      <c r="AG32" s="20">
        <f t="shared" ref="AG32" si="132">+AG33++AG40+AG41+AG35</f>
        <v>-213.67378564846626</v>
      </c>
      <c r="AH32" s="20">
        <f t="shared" ref="AH32" si="133">+AH33++AH40+AH41+AH35</f>
        <v>-85.505697826168671</v>
      </c>
      <c r="AI32" s="20">
        <f t="shared" ref="AI32" si="134">+AI33++AI40+AI41+AI35</f>
        <v>-4.1409150794742544</v>
      </c>
      <c r="AJ32" s="20">
        <f t="shared" ref="AJ32" si="135">+AJ33++AJ40+AJ41+AJ35</f>
        <v>-393.40113494639104</v>
      </c>
      <c r="AK32" s="20">
        <f t="shared" ref="AK32" si="136">+AK33++AK40+AK41+AK35</f>
        <v>-37.426590536689645</v>
      </c>
      <c r="AL32" s="20">
        <f t="shared" ref="AL32" si="137">+AL33++AL40+AL41+AL35</f>
        <v>-34.232094089102148</v>
      </c>
      <c r="AM32" s="20">
        <f t="shared" ref="AM32" si="138">+AM33++AM40+AM41+AM35</f>
        <v>-149.38219815281087</v>
      </c>
      <c r="AN32" s="20">
        <f t="shared" ref="AN32" si="139">+AN33++AN40+AN41+AN35</f>
        <v>-63.978487184430364</v>
      </c>
      <c r="AO32" s="20">
        <f t="shared" ref="AO32" si="140">+AO33++AO40+AO41+AO35</f>
        <v>-33.467659602434864</v>
      </c>
      <c r="AP32" s="20">
        <f t="shared" ref="AP32" si="141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42">+AT33++AT40+AT41+AT35</f>
        <v>-88.120415148056054</v>
      </c>
      <c r="AU32" s="20">
        <f t="shared" ref="AU32" si="143">+AU33++AU40+AU41+AU35</f>
        <v>-623.93045729015387</v>
      </c>
      <c r="AV32" s="20">
        <f t="shared" ref="AV32" si="144">+AV33++AV40+AV41+AV35</f>
        <v>94.471977447153947</v>
      </c>
      <c r="AW32" s="20">
        <f t="shared" ref="AW32" si="145">+AW33++AW40+AW41+AW35</f>
        <v>101.47135460363563</v>
      </c>
      <c r="AX32" s="20">
        <f t="shared" ref="AX32" si="146">+AX33++AX40+AX41+AX35</f>
        <v>320.88146815039488</v>
      </c>
      <c r="AY32" s="20">
        <f t="shared" ref="AY32" si="147">+AY33++AY40+AY41+AY35</f>
        <v>6.6131939203949983</v>
      </c>
      <c r="AZ32" s="20">
        <f t="shared" ref="AZ32" si="148">+AZ33++AZ40+AZ41+AZ35</f>
        <v>106.34145806208404</v>
      </c>
      <c r="BA32" s="20">
        <f t="shared" ref="BA32" si="149">+BA33++BA40+BA41+BA35</f>
        <v>-112.67334651627164</v>
      </c>
      <c r="BB32" s="20">
        <f t="shared" ref="BB32" si="150">+BB33++BB40+BB41+BB35</f>
        <v>42.323595913728688</v>
      </c>
      <c r="BC32" s="20">
        <f t="shared" ref="BC32" si="151">+BC33++BC40+BC41+BC35</f>
        <v>14.829618423727204</v>
      </c>
      <c r="BD32" s="20">
        <f t="shared" ref="BD32" si="152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53">+BH33++BH40+BH41+BH35</f>
        <v>97.213288800986788</v>
      </c>
      <c r="BI32" s="20">
        <f t="shared" ref="BI32" si="154">+BI33++BI40+BI41+BI35</f>
        <v>-215.38989777901327</v>
      </c>
      <c r="BJ32" s="20">
        <f t="shared" ref="BJ32" si="155">+BJ33++BJ40+BJ41+BJ35</f>
        <v>-17.627460669012592</v>
      </c>
      <c r="BK32" s="20">
        <f t="shared" ref="BK32" si="156">+BK33++BK40+BK41+BK35</f>
        <v>145.61283632098733</v>
      </c>
      <c r="BL32" s="20">
        <f t="shared" ref="BL32" si="157">+BL33++BL40+BL41+BL35</f>
        <v>41.027063671986383</v>
      </c>
      <c r="BM32" s="20">
        <f t="shared" ref="BM32" si="158">+BM33++BM40+BM41+BM35</f>
        <v>189.451818309987</v>
      </c>
      <c r="BN32" s="20">
        <f t="shared" ref="BN32" si="159">+BN33++BN40+BN41+BN35</f>
        <v>161.21043871098757</v>
      </c>
      <c r="BO32" s="20">
        <f t="shared" ref="BO32" si="160">+BO33++BO40+BO41+BO35</f>
        <v>-450.79336328901314</v>
      </c>
      <c r="BP32" s="20">
        <f t="shared" ref="BP32" si="161">+BP33++BP40+BP41+BP35</f>
        <v>-87.238354479013424</v>
      </c>
      <c r="BQ32" s="20">
        <f t="shared" ref="BQ32" si="162">+BQ33++BQ40+BQ41+BQ35</f>
        <v>49.493926840986653</v>
      </c>
      <c r="BR32" s="20">
        <f t="shared" ref="BR32" si="163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64">+BV33++BV40+BV41+BV35</f>
        <v>-93.935204618333657</v>
      </c>
      <c r="BW32" s="20">
        <f t="shared" ref="BW32" si="165">+BW33++BW40+BW41+BW35</f>
        <v>49.601603861666689</v>
      </c>
      <c r="BX32" s="20">
        <f t="shared" ref="BX32" si="166">+BX33++BX40+BX41+BX35</f>
        <v>-77.293064297333757</v>
      </c>
      <c r="BY32" s="20">
        <f t="shared" ref="BY32" si="167">+BY33++BY40+BY41+BY35</f>
        <v>346.64560596166655</v>
      </c>
      <c r="BZ32" s="20">
        <f t="shared" ref="BZ32" si="168">+BZ33++BZ40+BZ41+BZ35</f>
        <v>-256.99851912833344</v>
      </c>
      <c r="CA32" s="20">
        <f t="shared" ref="CA32" si="169">+CA33++CA40+CA41+CA35</f>
        <v>-83.419452028333367</v>
      </c>
      <c r="CB32" s="20">
        <f t="shared" ref="CB32" si="170">+CB33++CB40+CB41+CB35</f>
        <v>-84.820182968333881</v>
      </c>
      <c r="CC32" s="20">
        <f t="shared" ref="CC32" si="171">+CC33++CC40+CC41+CC35</f>
        <v>-5.489469308332616</v>
      </c>
      <c r="CD32" s="20">
        <f t="shared" ref="CD32" si="172">+CD33++CD40+CD41+CD35</f>
        <v>-140.29771837833303</v>
      </c>
      <c r="CE32" s="20">
        <f t="shared" ref="CE32" si="173">+CE33++CE40+CE41+CE35</f>
        <v>101.09780489166654</v>
      </c>
      <c r="CF32" s="20">
        <f t="shared" ref="CF32" si="174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75">+CJ33++CJ40+CJ41+CJ35</f>
        <v>-216.36041185733296</v>
      </c>
      <c r="CK32" s="20">
        <f t="shared" ref="CK32" si="176">+CK33++CK40+CK41+CK35</f>
        <v>-472.16797793738311</v>
      </c>
      <c r="CL32" s="20">
        <f t="shared" ref="CL32" si="177">+CL33++CL40+CL41+CL35</f>
        <v>122.78537359666677</v>
      </c>
      <c r="CM32" s="20">
        <f t="shared" ref="CM32" si="178">+CM33++CM40+CM41+CM35</f>
        <v>256.5381408106669</v>
      </c>
      <c r="CN32" s="20">
        <f t="shared" ref="CN32" si="179">+CN33++CN40+CN41+CN35</f>
        <v>-540.88617288933324</v>
      </c>
      <c r="CO32" s="20">
        <f t="shared" ref="CO32" si="180">+CO33++CO40+CO41+CO35</f>
        <v>145.54950071066662</v>
      </c>
      <c r="CP32" s="20">
        <f t="shared" ref="CP32" si="181">+CP33++CP40+CP41+CP35</f>
        <v>-121.40477863133296</v>
      </c>
      <c r="CQ32" s="20">
        <f t="shared" ref="CQ32" si="182">+CQ33++CQ40+CQ41+CQ35</f>
        <v>-427.19573167373346</v>
      </c>
      <c r="CR32" s="20">
        <f t="shared" ref="CR32" si="183">+CR33++CR40+CR41+CR35</f>
        <v>-69.913310988816022</v>
      </c>
      <c r="CS32" s="20">
        <f t="shared" ref="CS32" si="184">+CS33++CS40+CS41+CS35</f>
        <v>290.05011000666684</v>
      </c>
      <c r="CT32" s="20">
        <f t="shared" ref="CT32" si="185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86">+CX33++CX40+CX41+CX35</f>
        <v>-410.65241500472519</v>
      </c>
      <c r="CY32" s="20">
        <f t="shared" ref="CY32" si="187">+CY33++CY40+CY41+CY35</f>
        <v>89.23902023110017</v>
      </c>
      <c r="CZ32" s="20">
        <f t="shared" ref="CZ32" si="188">+CZ33++CZ40+CZ41+CZ35</f>
        <v>-214.34618074465021</v>
      </c>
      <c r="DA32" s="20">
        <f t="shared" ref="DA32" si="189">+DA33++DA40+DA41+DA35</f>
        <v>-72.810878732299614</v>
      </c>
      <c r="DB32" s="20">
        <f t="shared" ref="DB32" si="190">+DB33++DB40+DB41+DB35</f>
        <v>-11.988193054449908</v>
      </c>
      <c r="DC32" s="20">
        <f t="shared" ref="DC32" si="191">+DC33++DC40+DC41+DC35</f>
        <v>-271.22473311550004</v>
      </c>
      <c r="DD32" s="20">
        <f t="shared" ref="DD32" si="192">+DD33++DD40+DD41+DD35</f>
        <v>-166.7361084830749</v>
      </c>
      <c r="DE32" s="20">
        <f t="shared" ref="DE32" si="193">+DE33++DE40+DE41+DE35</f>
        <v>-222.59519286932496</v>
      </c>
      <c r="DF32" s="20">
        <f t="shared" ref="DF32" si="194">+DF33++DF40+DF41+DF35</f>
        <v>347.15972516526364</v>
      </c>
      <c r="DG32" s="20">
        <f t="shared" ref="DG32" si="195">+DG33++DG40+DG41+DG35</f>
        <v>399.36523710337747</v>
      </c>
      <c r="DH32" s="20">
        <f t="shared" ref="DH32" si="196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97">+DL33++DL40+DL41+DL35</f>
        <v>-201.90423565215082</v>
      </c>
      <c r="DM32" s="20">
        <f t="shared" ref="DM32" si="198">+DM33++DM40+DM41+DM35</f>
        <v>-38.553330907500651</v>
      </c>
      <c r="DN32" s="20">
        <f t="shared" ref="DN32" si="199">+DN33++DN40+DN41+DN35</f>
        <v>-239.41152299758454</v>
      </c>
      <c r="DO32" s="20">
        <f t="shared" ref="DO32" si="200">+DO33++DO40+DO41+DO35</f>
        <v>414.92554243912502</v>
      </c>
      <c r="DP32" s="20">
        <f t="shared" ref="DP32" si="201">+DP33++DP40+DP41+DP35</f>
        <v>-125.57912801276908</v>
      </c>
      <c r="DQ32" s="20">
        <f t="shared" ref="DQ32" si="202">+DQ33++DQ40+DQ41+DQ35</f>
        <v>-141.18610404998321</v>
      </c>
      <c r="DR32" s="20">
        <f t="shared" ref="DR32" si="203">+DR33++DR40+DR41+DR35</f>
        <v>-172.24299960346713</v>
      </c>
      <c r="DS32" s="20">
        <f t="shared" ref="DS32" si="204">+DS33++DS40+DS41+DS35</f>
        <v>399.31332259975011</v>
      </c>
      <c r="DT32" s="20">
        <f t="shared" ref="DT32" si="205">+DT33++DT40+DT41+DT35</f>
        <v>132.51345146874965</v>
      </c>
      <c r="DU32" s="20">
        <f t="shared" ref="DU32" si="206">+DU33++DU40+DU41+DU35</f>
        <v>399.42427975480075</v>
      </c>
      <c r="DV32" s="20">
        <f t="shared" ref="DV32" si="207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208">+DZ33++DZ40+DZ41+DZ35</f>
        <v>-81.166795669999971</v>
      </c>
      <c r="EA32" s="20">
        <f t="shared" ref="EA32" si="209">+EA33++EA40+EA41+EA35</f>
        <v>-381.41426815</v>
      </c>
      <c r="EB32" s="20">
        <f t="shared" ref="EB32" si="210">+EB33++EB40+EB41+EB35</f>
        <v>-9.4108117400001845</v>
      </c>
      <c r="EC32" s="20">
        <f t="shared" ref="EC32" si="211">+EC33++EC40+EC41+EC35</f>
        <v>-106.6685327999997</v>
      </c>
      <c r="ED32" s="20">
        <f t="shared" ref="ED32" si="212">+ED33++ED40+ED41+ED35</f>
        <v>-15.9090308399999</v>
      </c>
      <c r="EE32" s="20">
        <f t="shared" ref="EE32" si="213">+EE33++EE40+EE41+EE35</f>
        <v>102.52887516000001</v>
      </c>
      <c r="EF32" s="20">
        <f t="shared" ref="EF32" si="214">+EF33++EF40+EF41+EF35</f>
        <v>-310.36685864000032</v>
      </c>
      <c r="EG32" s="20">
        <f t="shared" ref="EG32" si="215">+EG33++EG40+EG41+EG35</f>
        <v>-663.68602519333319</v>
      </c>
      <c r="EH32" s="20">
        <f t="shared" ref="EH32" si="216">+EH33++EH40+EH41+EH35</f>
        <v>181.23597404333307</v>
      </c>
      <c r="EI32" s="20">
        <f t="shared" ref="EI32" si="217">+EI33++EI40+EI41+EI35</f>
        <v>-518.46841957200013</v>
      </c>
      <c r="EJ32" s="20">
        <f t="shared" ref="EJ32" si="218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19">+EN33++EN40+EN41+EN35</f>
        <v>-348.35838143999956</v>
      </c>
      <c r="EO32" s="20">
        <f t="shared" ref="EO32" si="220">+EO33++EO40+EO41+EO35</f>
        <v>-427.27481372000045</v>
      </c>
      <c r="EP32" s="20">
        <f t="shared" ref="EP32" si="221">+EP33++EP40+EP41+EP35</f>
        <v>-85.175005540000143</v>
      </c>
      <c r="EQ32" s="20">
        <f t="shared" ref="EQ32" si="222">+EQ33++EQ40+EQ41+EQ35</f>
        <v>-95.313265879999904</v>
      </c>
      <c r="ER32" s="20">
        <f t="shared" ref="ER32" si="223">+ER33++ER40+ER41+ER35</f>
        <v>-241.06014535399981</v>
      </c>
      <c r="ES32" s="20">
        <f t="shared" ref="ES32" si="224">+ES33++ES40+ES41+ES35</f>
        <v>-441.68971065600022</v>
      </c>
      <c r="ET32" s="20">
        <f t="shared" ref="ET32" si="225">+ET33++ET40+ET41+ET35</f>
        <v>-140.75907513000126</v>
      </c>
      <c r="EU32" s="20">
        <f t="shared" ref="EU32" si="226">+EU33++EU40+EU41+EU35</f>
        <v>-34.044417629997895</v>
      </c>
      <c r="EV32" s="20">
        <f t="shared" ref="EV32" si="227">+EV33++EV40+EV41+EV35</f>
        <v>-0.58125819999986561</v>
      </c>
      <c r="EW32" s="20">
        <f t="shared" ref="EW32" si="228">+EW33++EW40+EW41+EW35</f>
        <v>142.58401806850011</v>
      </c>
      <c r="EX32" s="20">
        <f t="shared" ref="EX32" si="229">+EX33++EX40+EX41+EX35</f>
        <v>50.582789357124966</v>
      </c>
      <c r="EY32" s="20">
        <f t="shared" si="10"/>
        <v>-1858.0771220343738</v>
      </c>
      <c r="EZ32" s="574"/>
      <c r="FA32" s="20">
        <f>+FA33++FA40+FA41+FA35</f>
        <v>-353.1335843600026</v>
      </c>
      <c r="FB32" s="20">
        <f t="shared" ref="FB32:FL32" si="230">+FB33++FB40+FB41+FB35</f>
        <v>-291.92224623999823</v>
      </c>
      <c r="FC32" s="20">
        <f t="shared" si="230"/>
        <v>-50.232489120000764</v>
      </c>
      <c r="FD32" s="20">
        <f t="shared" si="230"/>
        <v>207.81210726000029</v>
      </c>
      <c r="FE32" s="20">
        <f t="shared" si="230"/>
        <v>-222.77698455999996</v>
      </c>
      <c r="FF32" s="20">
        <f t="shared" si="230"/>
        <v>-309.80730105000043</v>
      </c>
      <c r="FG32" s="20">
        <f t="shared" si="230"/>
        <v>-60.298634970000137</v>
      </c>
      <c r="FH32" s="20">
        <f t="shared" si="230"/>
        <v>-56.293325310000171</v>
      </c>
      <c r="FI32" s="20">
        <f t="shared" si="230"/>
        <v>41.846613580000621</v>
      </c>
      <c r="FJ32" s="20">
        <f t="shared" si="230"/>
        <v>-165.13100569000042</v>
      </c>
      <c r="FK32" s="20">
        <f t="shared" si="230"/>
        <v>-10.136126880000063</v>
      </c>
      <c r="FL32" s="20">
        <f t="shared" si="230"/>
        <v>-32.76198708999965</v>
      </c>
      <c r="FM32" s="20">
        <f t="shared" si="11"/>
        <v>-1302.8349644300015</v>
      </c>
      <c r="FO32" s="20">
        <f>+FO33++FO40+FO41+FO35</f>
        <v>-197.64941916311579</v>
      </c>
      <c r="FP32" s="20">
        <f t="shared" ref="FP32:FZ32" si="231">+FP33++FP40+FP41+FP35</f>
        <v>-165.34372610311539</v>
      </c>
      <c r="FQ32" s="20">
        <f t="shared" si="231"/>
        <v>68.438759418884729</v>
      </c>
      <c r="FR32" s="20">
        <f t="shared" si="231"/>
        <v>-191.45285404846493</v>
      </c>
      <c r="FS32" s="20">
        <f t="shared" si="231"/>
        <v>-23.977465833115019</v>
      </c>
      <c r="FT32" s="20">
        <f t="shared" si="231"/>
        <v>-101.54884673311517</v>
      </c>
      <c r="FU32" s="20">
        <f t="shared" si="231"/>
        <v>-143.1549436897821</v>
      </c>
      <c r="FV32" s="20">
        <f t="shared" si="231"/>
        <v>-1.9725471025594743</v>
      </c>
      <c r="FW32" s="20">
        <f t="shared" si="231"/>
        <v>-286.14624610056484</v>
      </c>
      <c r="FX32" s="20">
        <f t="shared" si="231"/>
        <v>-150.14127526311518</v>
      </c>
      <c r="FY32" s="20">
        <f t="shared" si="231"/>
        <v>-57.114832670337535</v>
      </c>
      <c r="FZ32" s="20">
        <f t="shared" si="231"/>
        <v>57.076315197299351</v>
      </c>
      <c r="GA32" s="20">
        <f>+SUM(FO32:FZ32)</f>
        <v>-1192.9870820911015</v>
      </c>
      <c r="GC32" s="20">
        <f t="shared" ref="GC32" si="232">+GC33++GC40+GC41+GC35</f>
        <v>138.85384716361065</v>
      </c>
      <c r="GD32" s="20">
        <f>+SUM(GC32:GC32)</f>
        <v>138.85384716361065</v>
      </c>
    </row>
    <row r="33" spans="2:186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10"/>
        <v>-1491.7733523906909</v>
      </c>
      <c r="EZ33" s="16"/>
      <c r="FA33" s="15">
        <v>-150.03115271929528</v>
      </c>
      <c r="FB33" s="15">
        <v>-106.08842647108958</v>
      </c>
      <c r="FC33" s="15">
        <v>157.21341413940013</v>
      </c>
      <c r="FD33" s="15">
        <v>144.46057897284982</v>
      </c>
      <c r="FE33" s="15">
        <v>33.759544810345687</v>
      </c>
      <c r="FF33" s="15">
        <v>53.245384852719013</v>
      </c>
      <c r="FG33" s="15">
        <v>205.07245658697138</v>
      </c>
      <c r="FH33" s="15">
        <v>331.07197456158326</v>
      </c>
      <c r="FI33" s="15">
        <v>269.96944566548245</v>
      </c>
      <c r="FJ33" s="15">
        <v>68.705979632087889</v>
      </c>
      <c r="FK33" s="15">
        <v>188.22973779208797</v>
      </c>
      <c r="FL33" s="15">
        <v>484.13141508088484</v>
      </c>
      <c r="FM33" s="15">
        <f t="shared" si="11"/>
        <v>1679.7403529040275</v>
      </c>
      <c r="FO33" s="15">
        <v>-75.198687122574654</v>
      </c>
      <c r="FP33" s="15">
        <v>43.48490602598099</v>
      </c>
      <c r="FQ33" s="15">
        <v>305.30209916636676</v>
      </c>
      <c r="FR33" s="15">
        <v>119.18776153152226</v>
      </c>
      <c r="FS33" s="15">
        <v>0.86908976801390736</v>
      </c>
      <c r="FT33" s="15">
        <v>17.949878563560844</v>
      </c>
      <c r="FU33" s="15">
        <v>139.4922077790643</v>
      </c>
      <c r="FV33" s="15">
        <v>239.86158747486559</v>
      </c>
      <c r="FW33" s="15">
        <v>-78.968082842591684</v>
      </c>
      <c r="FX33" s="15">
        <v>62.041091219991131</v>
      </c>
      <c r="FY33" s="15">
        <v>66.000870245706892</v>
      </c>
      <c r="FZ33" s="15">
        <v>248.24227733729992</v>
      </c>
      <c r="GA33" s="15">
        <f>+SUM(FO33:FZ33)</f>
        <v>1088.2649991472063</v>
      </c>
      <c r="GC33" s="15">
        <v>136.287128163609</v>
      </c>
      <c r="GD33" s="15">
        <f>+SUM(GC33:GC33)</f>
        <v>136.287128163609</v>
      </c>
    </row>
    <row r="34" spans="2:186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10"/>
        <v>-662.58379168268652</v>
      </c>
      <c r="EZ34" s="16"/>
      <c r="FA34" s="15">
        <v>59.778583680713382</v>
      </c>
      <c r="FB34" s="15">
        <v>86.325997838904925</v>
      </c>
      <c r="FC34" s="15">
        <v>52.181162110000741</v>
      </c>
      <c r="FD34" s="15">
        <v>75.223484878331419</v>
      </c>
      <c r="FE34" s="15">
        <v>-135.2573284257378</v>
      </c>
      <c r="FF34" s="15">
        <v>-120.85114868545438</v>
      </c>
      <c r="FG34" s="15">
        <v>-49.334352763733477</v>
      </c>
      <c r="FH34" s="15">
        <v>158.58399757032828</v>
      </c>
      <c r="FI34" s="15">
        <v>53.054244415619024</v>
      </c>
      <c r="FJ34" s="15">
        <v>-162.38918897000653</v>
      </c>
      <c r="FK34" s="15">
        <v>100.96631053751508</v>
      </c>
      <c r="FL34" s="15">
        <v>51.863813670890579</v>
      </c>
      <c r="FM34" s="15">
        <f t="shared" si="11"/>
        <v>170.14557585737126</v>
      </c>
      <c r="FO34" s="737">
        <v>-31.651384669451375</v>
      </c>
      <c r="FP34" s="15">
        <v>2.4475372302247251</v>
      </c>
      <c r="FQ34" s="15">
        <v>109.90042476749596</v>
      </c>
      <c r="FR34" s="15">
        <v>-22.19150765985637</v>
      </c>
      <c r="FS34" s="15">
        <v>174.12525812500502</v>
      </c>
      <c r="FT34" s="15">
        <v>-53.075199820002751</v>
      </c>
      <c r="FU34" s="15">
        <v>-29.255689605029147</v>
      </c>
      <c r="FV34" s="15">
        <v>-66.580649399434265</v>
      </c>
      <c r="FW34" s="15">
        <v>-119.88199602947691</v>
      </c>
      <c r="FX34" s="15">
        <v>-17.534973350302835</v>
      </c>
      <c r="FY34" s="15">
        <v>88.802361066538424</v>
      </c>
      <c r="FZ34" s="15">
        <v>-118.20559225999762</v>
      </c>
      <c r="GA34" s="737">
        <f>+SUM(FO34:FZ34)</f>
        <v>-83.101411604287136</v>
      </c>
      <c r="GC34" s="15">
        <v>50.993438616337016</v>
      </c>
      <c r="GD34" s="15">
        <f>+SUM(GC34:GC34)</f>
        <v>50.993438616337016</v>
      </c>
    </row>
    <row r="35" spans="2:186" x14ac:dyDescent="0.25">
      <c r="B35" s="692" t="s">
        <v>685</v>
      </c>
      <c r="C35" s="15">
        <f>+SUM(C36:C39)</f>
        <v>-217.9220832393888</v>
      </c>
      <c r="D35" s="15">
        <f t="shared" ref="D35:N35" si="233">+SUM(D36:D39)</f>
        <v>-89.856123231042986</v>
      </c>
      <c r="E35" s="15">
        <f t="shared" si="233"/>
        <v>-759.10637841999949</v>
      </c>
      <c r="F35" s="15">
        <f t="shared" si="233"/>
        <v>-173.08422618999998</v>
      </c>
      <c r="G35" s="15">
        <f t="shared" si="233"/>
        <v>-226.69096739999998</v>
      </c>
      <c r="H35" s="15">
        <f t="shared" si="233"/>
        <v>-9.1624241702412235</v>
      </c>
      <c r="I35" s="15">
        <f t="shared" si="233"/>
        <v>-244.16225254</v>
      </c>
      <c r="J35" s="15">
        <f t="shared" si="233"/>
        <v>-161.36512956999948</v>
      </c>
      <c r="K35" s="15">
        <f t="shared" si="233"/>
        <v>-236.47224088999937</v>
      </c>
      <c r="L35" s="15">
        <f t="shared" si="233"/>
        <v>-505.93260380000027</v>
      </c>
      <c r="M35" s="15">
        <f t="shared" si="233"/>
        <v>-226.15301871000148</v>
      </c>
      <c r="N35" s="15">
        <f t="shared" si="233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34">+SUM(R36:R39)</f>
        <v>-133.34033908999942</v>
      </c>
      <c r="S35" s="15">
        <f t="shared" si="234"/>
        <v>-343.30691506999915</v>
      </c>
      <c r="T35" s="15">
        <f t="shared" si="234"/>
        <v>-208.493841740682</v>
      </c>
      <c r="U35" s="15">
        <f t="shared" si="234"/>
        <v>-270.31813781000034</v>
      </c>
      <c r="V35" s="15">
        <f t="shared" si="234"/>
        <v>-222.68299919599539</v>
      </c>
      <c r="W35" s="15">
        <f t="shared" si="234"/>
        <v>-246.45290782673163</v>
      </c>
      <c r="X35" s="15">
        <f t="shared" si="234"/>
        <v>-254.18503181000261</v>
      </c>
      <c r="Y35" s="15">
        <f t="shared" si="234"/>
        <v>-270.08647708999706</v>
      </c>
      <c r="Z35" s="15">
        <f t="shared" si="234"/>
        <v>-130.7078617599978</v>
      </c>
      <c r="AA35" s="15">
        <f t="shared" si="234"/>
        <v>-203.8283609100032</v>
      </c>
      <c r="AB35" s="15">
        <f t="shared" si="234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35">+SUM(AF36:AF39)</f>
        <v>-70.778883860006019</v>
      </c>
      <c r="AG35" s="15">
        <f t="shared" si="235"/>
        <v>-373.78140617999372</v>
      </c>
      <c r="AH35" s="15">
        <f t="shared" si="235"/>
        <v>-128.47134991000041</v>
      </c>
      <c r="AI35" s="15">
        <f t="shared" si="235"/>
        <v>-99.428131940000554</v>
      </c>
      <c r="AJ35" s="15">
        <f t="shared" si="235"/>
        <v>-196.25885502109892</v>
      </c>
      <c r="AK35" s="15">
        <f t="shared" si="235"/>
        <v>-144.74443345000029</v>
      </c>
      <c r="AL35" s="15">
        <f t="shared" si="235"/>
        <v>-95.203267375562916</v>
      </c>
      <c r="AM35" s="15">
        <f t="shared" si="235"/>
        <v>-121.12870094111568</v>
      </c>
      <c r="AN35" s="15">
        <f t="shared" si="235"/>
        <v>-134.50665195331328</v>
      </c>
      <c r="AO35" s="15">
        <f t="shared" si="235"/>
        <v>-109.40948664047322</v>
      </c>
      <c r="AP35" s="15">
        <f t="shared" si="235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36">+SUM(AT36:AT39)</f>
        <v>-59.852988701043785</v>
      </c>
      <c r="AU35" s="15">
        <f t="shared" si="236"/>
        <v>-150.97094443999941</v>
      </c>
      <c r="AV35" s="15">
        <f t="shared" si="236"/>
        <v>36.735172960000355</v>
      </c>
      <c r="AW35" s="15">
        <f t="shared" si="236"/>
        <v>-341.72803941999564</v>
      </c>
      <c r="AX35" s="15">
        <f t="shared" si="236"/>
        <v>345.22369038666795</v>
      </c>
      <c r="AY35" s="15">
        <f t="shared" si="236"/>
        <v>-43.928168949998053</v>
      </c>
      <c r="AZ35" s="15">
        <f t="shared" si="236"/>
        <v>3.8875372199983644</v>
      </c>
      <c r="BA35" s="15">
        <f t="shared" si="236"/>
        <v>-54.790133100000787</v>
      </c>
      <c r="BB35" s="15">
        <f t="shared" si="236"/>
        <v>4.9931804799999782</v>
      </c>
      <c r="BC35" s="15">
        <f t="shared" si="236"/>
        <v>5.0509827100009517</v>
      </c>
      <c r="BD35" s="15">
        <f t="shared" si="236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37">+SUM(BH36:BH39)</f>
        <v>-39.313292210000213</v>
      </c>
      <c r="BI35" s="15">
        <f t="shared" si="237"/>
        <v>-486.67488740000033</v>
      </c>
      <c r="BJ35" s="15">
        <f t="shared" si="237"/>
        <v>-35.974244350002266</v>
      </c>
      <c r="BK35" s="15">
        <f t="shared" si="237"/>
        <v>16.421248840002335</v>
      </c>
      <c r="BL35" s="15">
        <f t="shared" si="237"/>
        <v>-109.24169885675641</v>
      </c>
      <c r="BM35" s="15">
        <f t="shared" si="237"/>
        <v>-65.180369768390577</v>
      </c>
      <c r="BN35" s="15">
        <f t="shared" si="237"/>
        <v>-57.677396971610243</v>
      </c>
      <c r="BO35" s="15">
        <f t="shared" si="237"/>
        <v>-44.133236251256292</v>
      </c>
      <c r="BP35" s="15">
        <f t="shared" si="237"/>
        <v>-81.001114942309812</v>
      </c>
      <c r="BQ35" s="15">
        <f t="shared" si="237"/>
        <v>-26.884929398390746</v>
      </c>
      <c r="BR35" s="15">
        <f t="shared" si="237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38">+SUM(BV36:BV39)</f>
        <v>-27.328407422435816</v>
      </c>
      <c r="BW35" s="15">
        <f t="shared" si="238"/>
        <v>96.783955245654454</v>
      </c>
      <c r="BX35" s="15">
        <f t="shared" si="238"/>
        <v>58.091479161608021</v>
      </c>
      <c r="BY35" s="15">
        <f t="shared" si="238"/>
        <v>231.20085106160968</v>
      </c>
      <c r="BZ35" s="15">
        <f t="shared" si="238"/>
        <v>-292.84190629839179</v>
      </c>
      <c r="CA35" s="15">
        <f t="shared" si="238"/>
        <v>-67.317901858390627</v>
      </c>
      <c r="CB35" s="15">
        <f t="shared" si="238"/>
        <v>-25.296360848390862</v>
      </c>
      <c r="CC35" s="15">
        <f t="shared" si="238"/>
        <v>-64.915108118391458</v>
      </c>
      <c r="CD35" s="15">
        <f t="shared" si="238"/>
        <v>-72.292668818391917</v>
      </c>
      <c r="CE35" s="15">
        <f t="shared" si="238"/>
        <v>24.699117891610726</v>
      </c>
      <c r="CF35" s="15">
        <f t="shared" si="238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39">+SUM(CJ36:CJ39)</f>
        <v>-133.0318825383917</v>
      </c>
      <c r="CK35" s="15">
        <f t="shared" si="239"/>
        <v>-524.33503788838948</v>
      </c>
      <c r="CL35" s="15">
        <f t="shared" si="239"/>
        <v>265.42464255160655</v>
      </c>
      <c r="CM35" s="15">
        <f t="shared" si="239"/>
        <v>172.00817290336045</v>
      </c>
      <c r="CN35" s="15">
        <f t="shared" si="239"/>
        <v>-485.52967507014296</v>
      </c>
      <c r="CO35" s="15">
        <f t="shared" si="239"/>
        <v>-68.126380528389248</v>
      </c>
      <c r="CP35" s="15">
        <f t="shared" si="239"/>
        <v>121.24897431331576</v>
      </c>
      <c r="CQ35" s="15">
        <f t="shared" si="239"/>
        <v>-346.44330799009714</v>
      </c>
      <c r="CR35" s="15">
        <f t="shared" si="239"/>
        <v>-180.25532235839322</v>
      </c>
      <c r="CS35" s="15">
        <f t="shared" si="239"/>
        <v>-88.003998095643936</v>
      </c>
      <c r="CT35" s="15">
        <f t="shared" si="239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40">+SUM(CX36:CX39)</f>
        <v>-312.89970752839218</v>
      </c>
      <c r="CY35" s="15">
        <f t="shared" si="240"/>
        <v>78.40646468161134</v>
      </c>
      <c r="CZ35" s="15">
        <f t="shared" si="240"/>
        <v>-0.55948828839164833</v>
      </c>
      <c r="DA35" s="15">
        <f t="shared" si="240"/>
        <v>200.09777063855478</v>
      </c>
      <c r="DB35" s="15">
        <f t="shared" si="240"/>
        <v>-145.70020803839085</v>
      </c>
      <c r="DC35" s="15">
        <f t="shared" si="240"/>
        <v>-274.30784203921064</v>
      </c>
      <c r="DD35" s="15">
        <f t="shared" si="240"/>
        <v>13.001890361610833</v>
      </c>
      <c r="DE35" s="15">
        <f t="shared" si="240"/>
        <v>-65.756144573047862</v>
      </c>
      <c r="DF35" s="15">
        <f t="shared" si="240"/>
        <v>-3.9823066126666617</v>
      </c>
      <c r="DG35" s="15">
        <f t="shared" si="240"/>
        <v>-149.42094471796895</v>
      </c>
      <c r="DH35" s="15">
        <f t="shared" si="240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41">+SUM(DL36:DL39)</f>
        <v>153.06964443000027</v>
      </c>
      <c r="DM35" s="15">
        <f t="shared" si="241"/>
        <v>231.45333961502854</v>
      </c>
      <c r="DN35" s="15">
        <f t="shared" si="241"/>
        <v>-144.63352647041023</v>
      </c>
      <c r="DO35" s="15">
        <f t="shared" si="241"/>
        <v>99.95342573160012</v>
      </c>
      <c r="DP35" s="15">
        <f t="shared" si="241"/>
        <v>-3.680369479598653</v>
      </c>
      <c r="DQ35" s="15">
        <f t="shared" si="241"/>
        <v>-197.88579435830098</v>
      </c>
      <c r="DR35" s="15">
        <f t="shared" si="241"/>
        <v>68.579029218032062</v>
      </c>
      <c r="DS35" s="15">
        <f t="shared" si="241"/>
        <v>72.149039548663168</v>
      </c>
      <c r="DT35" s="15">
        <f t="shared" si="241"/>
        <v>265.63489931840684</v>
      </c>
      <c r="DU35" s="15">
        <f t="shared" si="241"/>
        <v>194.72041236671436</v>
      </c>
      <c r="DV35" s="15">
        <f t="shared" si="241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42">+SUM(DZ36:DZ39)</f>
        <v>-87.248018554711479</v>
      </c>
      <c r="EA35" s="15">
        <f t="shared" si="242"/>
        <v>-238.22729804644581</v>
      </c>
      <c r="EB35" s="15">
        <f t="shared" si="242"/>
        <v>12.506653872964506</v>
      </c>
      <c r="EC35" s="15">
        <f t="shared" si="242"/>
        <v>-312.1473077252399</v>
      </c>
      <c r="ED35" s="15">
        <f t="shared" si="242"/>
        <v>-42.407295719997421</v>
      </c>
      <c r="EE35" s="15">
        <f t="shared" si="242"/>
        <v>4.8022564066892244</v>
      </c>
      <c r="EF35" s="15">
        <f t="shared" si="242"/>
        <v>-131.99870818176578</v>
      </c>
      <c r="EG35" s="15">
        <f t="shared" si="242"/>
        <v>-355.22146983000016</v>
      </c>
      <c r="EH35" s="15">
        <f t="shared" si="242"/>
        <v>31.64019513999861</v>
      </c>
      <c r="EI35" s="15">
        <f t="shared" si="242"/>
        <v>-488.2430788941445</v>
      </c>
      <c r="EJ35" s="15">
        <f t="shared" si="242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43">+SUM(EN36:EN39)</f>
        <v>-168.39367680470929</v>
      </c>
      <c r="EO35" s="15">
        <f t="shared" si="243"/>
        <v>-359.73033067235235</v>
      </c>
      <c r="EP35" s="15">
        <f t="shared" si="243"/>
        <v>11.978483853018474</v>
      </c>
      <c r="EQ35" s="15">
        <f t="shared" si="243"/>
        <v>31.804916507997177</v>
      </c>
      <c r="ER35" s="15">
        <f t="shared" si="243"/>
        <v>-117.91930674859356</v>
      </c>
      <c r="ES35" s="15">
        <f t="shared" si="243"/>
        <v>-231.39536574613123</v>
      </c>
      <c r="ET35" s="15">
        <f t="shared" si="243"/>
        <v>142.39254256999951</v>
      </c>
      <c r="EU35" s="15">
        <f t="shared" si="243"/>
        <v>110.60130757241365</v>
      </c>
      <c r="EV35" s="15">
        <f t="shared" si="243"/>
        <v>-423.89064497702066</v>
      </c>
      <c r="EW35" s="15">
        <f t="shared" si="243"/>
        <v>201.50225366000157</v>
      </c>
      <c r="EX35" s="15">
        <f t="shared" si="243"/>
        <v>269.84189520999951</v>
      </c>
      <c r="EY35" s="15">
        <f t="shared" si="10"/>
        <v>-613.09532364368317</v>
      </c>
      <c r="EZ35" s="16"/>
      <c r="FA35" s="15">
        <f t="shared" ref="FA35:FL35" si="244">+SUM(FA36:FA39)</f>
        <v>-279.4040876407073</v>
      </c>
      <c r="FB35" s="15">
        <f t="shared" si="244"/>
        <v>-259.00845476890868</v>
      </c>
      <c r="FC35" s="15">
        <f t="shared" si="244"/>
        <v>-237.26440325940086</v>
      </c>
      <c r="FD35" s="15">
        <f t="shared" si="244"/>
        <v>-16.152655712849537</v>
      </c>
      <c r="FE35" s="15">
        <f t="shared" si="244"/>
        <v>-137.12716337034567</v>
      </c>
      <c r="FF35" s="15">
        <f t="shared" si="244"/>
        <v>-215.10245790271941</v>
      </c>
      <c r="FG35" s="15">
        <f t="shared" si="244"/>
        <v>-256.04675255697157</v>
      </c>
      <c r="FH35" s="15">
        <f t="shared" si="244"/>
        <v>-372.61776887158339</v>
      </c>
      <c r="FI35" s="15">
        <f t="shared" si="244"/>
        <v>-169.76970308548192</v>
      </c>
      <c r="FJ35" s="15">
        <f t="shared" si="244"/>
        <v>-181.42031832208824</v>
      </c>
      <c r="FK35" s="15">
        <f t="shared" si="244"/>
        <v>-236.31838167208798</v>
      </c>
      <c r="FL35" s="15">
        <f t="shared" si="244"/>
        <v>-483.98714817088461</v>
      </c>
      <c r="FM35" s="15">
        <f t="shared" si="11"/>
        <v>-2844.2192953340295</v>
      </c>
      <c r="FO35" s="15">
        <f>+SUM(FO36:FO39)</f>
        <v>-109.99103204054103</v>
      </c>
      <c r="FP35" s="15">
        <f t="shared" ref="FP35:FZ35" si="245">+SUM(FP36:FP39)</f>
        <v>-205.60047912909647</v>
      </c>
      <c r="FQ35" s="15">
        <f t="shared" si="245"/>
        <v>-290.83026874748185</v>
      </c>
      <c r="FR35" s="15">
        <f t="shared" si="245"/>
        <v>-312.81184657998733</v>
      </c>
      <c r="FS35" s="15">
        <f t="shared" si="245"/>
        <v>-191.96299160112895</v>
      </c>
      <c r="FT35" s="15">
        <f t="shared" si="245"/>
        <v>-153.96826229667602</v>
      </c>
      <c r="FU35" s="15">
        <f t="shared" si="245"/>
        <v>-274.90471046884636</v>
      </c>
      <c r="FV35" s="15">
        <f t="shared" si="245"/>
        <v>-242.19433057742503</v>
      </c>
      <c r="FW35" s="15">
        <f t="shared" si="245"/>
        <v>-186.93232625797322</v>
      </c>
      <c r="FX35" s="15">
        <f t="shared" si="245"/>
        <v>-92.528833483106283</v>
      </c>
      <c r="FY35" s="15">
        <f t="shared" si="245"/>
        <v>-113.96896091604441</v>
      </c>
      <c r="FZ35" s="15">
        <f t="shared" si="245"/>
        <v>-136.21241314000051</v>
      </c>
      <c r="GA35" s="15">
        <f>+SUM(FO35:FZ35)</f>
        <v>-2311.9064552383074</v>
      </c>
      <c r="GC35" s="15">
        <f t="shared" ref="GC35" si="246">+SUM(GC36:GC39)</f>
        <v>13.169365000001712</v>
      </c>
      <c r="GD35" s="15">
        <f>+SUM(GC35:GC35)</f>
        <v>13.169365000001712</v>
      </c>
    </row>
    <row r="36" spans="2:186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>
        <v>40.343049999999998</v>
      </c>
      <c r="FG36" s="15">
        <v>-34.072995909999996</v>
      </c>
      <c r="FH36" s="15">
        <v>-53.664244840000002</v>
      </c>
      <c r="FI36" s="15">
        <v>10.202999999999999</v>
      </c>
      <c r="FJ36" s="15">
        <v>0</v>
      </c>
      <c r="FK36" s="15">
        <v>-209.75822015</v>
      </c>
      <c r="FL36" s="15">
        <v>-38.678920920000003</v>
      </c>
      <c r="FM36" s="15">
        <f t="shared" si="11"/>
        <v>-334.78166212999997</v>
      </c>
      <c r="FO36" s="15">
        <v>-0.23298357000000003</v>
      </c>
      <c r="FP36" s="15">
        <v>1.4437975499999993</v>
      </c>
      <c r="FQ36" s="15">
        <v>17.24536591</v>
      </c>
      <c r="FR36" s="15">
        <v>0</v>
      </c>
      <c r="FS36" s="15">
        <v>-0.53430205999999814</v>
      </c>
      <c r="FT36" s="15">
        <v>22.678920920000003</v>
      </c>
      <c r="FU36" s="15">
        <v>0</v>
      </c>
      <c r="FV36" s="15">
        <v>4.1985468999999966</v>
      </c>
      <c r="FW36" s="15">
        <v>13.862181929999998</v>
      </c>
      <c r="FX36" s="15">
        <v>19</v>
      </c>
      <c r="FY36" s="15">
        <v>-91.487145760000004</v>
      </c>
      <c r="FZ36" s="15">
        <v>0</v>
      </c>
      <c r="GA36" s="15">
        <f>+SUM(FO36:FZ36)</f>
        <v>-13.825618179999992</v>
      </c>
      <c r="GC36" s="15">
        <v>-50</v>
      </c>
      <c r="GD36" s="15">
        <f>+SUM(GC36:GC36)</f>
        <v>-50</v>
      </c>
    </row>
    <row r="37" spans="2:186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0.68209637166432913</v>
      </c>
      <c r="FE37" s="15">
        <v>-281.40112319425901</v>
      </c>
      <c r="FF37" s="15">
        <v>-217.08349726455899</v>
      </c>
      <c r="FG37" s="15">
        <v>-155.11484779625098</v>
      </c>
      <c r="FH37" s="15">
        <v>-297.91693787033842</v>
      </c>
      <c r="FI37" s="15">
        <v>-150.90767620560723</v>
      </c>
      <c r="FJ37" s="15">
        <v>-180.17053716999999</v>
      </c>
      <c r="FK37" s="15">
        <v>-49.791813917514212</v>
      </c>
      <c r="FL37" s="15">
        <v>-490.91579824088723</v>
      </c>
      <c r="FM37" s="15">
        <f t="shared" si="11"/>
        <v>-2134.7056028673687</v>
      </c>
      <c r="FO37" s="15">
        <v>-151.4188902205388</v>
      </c>
      <c r="FP37" s="15">
        <v>-206.86293252025581</v>
      </c>
      <c r="FQ37" s="15">
        <v>-325.60303575748122</v>
      </c>
      <c r="FR37" s="15">
        <v>-304.13017066549071</v>
      </c>
      <c r="FS37" s="15">
        <v>-165.42880530500003</v>
      </c>
      <c r="FT37" s="15">
        <v>-128.15738379999999</v>
      </c>
      <c r="FU37" s="15">
        <v>-221.52443403165125</v>
      </c>
      <c r="FV37" s="15">
        <v>-105.12119053999999</v>
      </c>
      <c r="FW37" s="15">
        <v>-182.57115083797501</v>
      </c>
      <c r="FX37" s="15">
        <v>-106.67317523279998</v>
      </c>
      <c r="FY37" s="15">
        <v>-72.068045593773007</v>
      </c>
      <c r="FZ37" s="15">
        <v>-159.99850278</v>
      </c>
      <c r="GA37" s="15">
        <f>+SUM(FO37:FZ37)</f>
        <v>-2129.5577172849657</v>
      </c>
      <c r="GC37" s="15">
        <v>60.475199500000009</v>
      </c>
      <c r="GD37" s="15">
        <f>+SUM(GC37:GC37)</f>
        <v>60.475199500000009</v>
      </c>
    </row>
    <row r="38" spans="2:186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/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/>
      <c r="GC38" s="15">
        <v>0</v>
      </c>
      <c r="GD38" s="15"/>
    </row>
    <row r="39" spans="2:186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>
        <v>-38.362010638160427</v>
      </c>
      <c r="FG39" s="15">
        <v>-66.858908850720582</v>
      </c>
      <c r="FH39" s="15">
        <v>-21.036586161244969</v>
      </c>
      <c r="FI39" s="15">
        <v>-29.065026879874694</v>
      </c>
      <c r="FJ39" s="15">
        <v>-1.2497811520882465</v>
      </c>
      <c r="FK39" s="15">
        <v>23.231652395426238</v>
      </c>
      <c r="FL39" s="15">
        <v>45.607570990002671</v>
      </c>
      <c r="FM39" s="15">
        <f>+SUM(FA39:FL39)</f>
        <v>-374.73203033666044</v>
      </c>
      <c r="FO39" s="15">
        <v>41.660841749997758</v>
      </c>
      <c r="FP39" s="15">
        <v>-0.18134415884065902</v>
      </c>
      <c r="FQ39" s="15">
        <v>17.527401099999395</v>
      </c>
      <c r="FR39" s="15">
        <v>-8.6816759144966227</v>
      </c>
      <c r="FS39" s="15">
        <v>-25.999884236128935</v>
      </c>
      <c r="FT39" s="15">
        <v>-48.489799416676021</v>
      </c>
      <c r="FU39" s="15">
        <v>-53.380276437195107</v>
      </c>
      <c r="FV39" s="15">
        <v>-141.27168693742505</v>
      </c>
      <c r="FW39" s="15">
        <v>-18.223357349998196</v>
      </c>
      <c r="FX39" s="15">
        <v>-4.8556582503063055</v>
      </c>
      <c r="FY39" s="15">
        <v>49.586230437728602</v>
      </c>
      <c r="FZ39" s="15">
        <v>23.786089639999489</v>
      </c>
      <c r="GA39" s="15">
        <f>+SUM(FO39:FZ39)</f>
        <v>-168.52311977334165</v>
      </c>
      <c r="GC39" s="15">
        <v>2.6941655000017022</v>
      </c>
      <c r="GD39" s="15">
        <f>+SUM(GC39:GC39)</f>
        <v>2.6941655000017022</v>
      </c>
    </row>
    <row r="40" spans="2:186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>
        <v>-147.95022800000004</v>
      </c>
      <c r="FG40" s="15">
        <v>-9.3243389999999522</v>
      </c>
      <c r="FH40" s="15">
        <v>-14.747531000000038</v>
      </c>
      <c r="FI40" s="15">
        <v>-58.35312899999991</v>
      </c>
      <c r="FJ40" s="15">
        <v>-52.416667000000075</v>
      </c>
      <c r="FK40" s="15">
        <v>37.952516999999943</v>
      </c>
      <c r="FL40" s="15">
        <v>-32.906253999999876</v>
      </c>
      <c r="FM40" s="15">
        <f>+SUM(FA40:FL40)</f>
        <v>-138.35602199999994</v>
      </c>
      <c r="FO40" s="15">
        <v>-12.459700000000112</v>
      </c>
      <c r="FP40" s="15">
        <v>-3.2281529999999066</v>
      </c>
      <c r="FQ40" s="15">
        <v>53.966928999999823</v>
      </c>
      <c r="FR40" s="15">
        <v>2.171231000000148</v>
      </c>
      <c r="FS40" s="15">
        <v>167.11643600000002</v>
      </c>
      <c r="FT40" s="15">
        <v>34.469537000000003</v>
      </c>
      <c r="FU40" s="15">
        <v>-7.7424410000000421</v>
      </c>
      <c r="FV40" s="15">
        <v>0.36019599999997354</v>
      </c>
      <c r="FW40" s="15">
        <v>-20.245836999999938</v>
      </c>
      <c r="FX40" s="15">
        <v>-119.65353300000004</v>
      </c>
      <c r="FY40" s="15">
        <v>-9.1467420000000175</v>
      </c>
      <c r="FZ40" s="15">
        <v>-54.953549000000066</v>
      </c>
      <c r="GA40" s="15">
        <f>+SUM(FO40:FZ40)</f>
        <v>30.654373999999848</v>
      </c>
      <c r="GC40" s="15">
        <v>-10.60264600000005</v>
      </c>
      <c r="GD40" s="15">
        <f>+SUM(GC40:GC40)</f>
        <v>-10.60264600000005</v>
      </c>
    </row>
    <row r="41" spans="2:186" ht="21" customHeight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/>
      <c r="FK41" s="522"/>
      <c r="FL41" s="522"/>
      <c r="FM41" s="522">
        <f>+SUM(FA41:FL41)</f>
        <v>0</v>
      </c>
      <c r="FO41" s="522"/>
      <c r="FP41" s="522"/>
      <c r="FQ41" s="522"/>
      <c r="FR41" s="522"/>
      <c r="FS41" s="522"/>
      <c r="FT41" s="522"/>
      <c r="FU41" s="522"/>
      <c r="FV41" s="522"/>
      <c r="FW41" s="522"/>
      <c r="FX41" s="522"/>
      <c r="FY41" s="522"/>
      <c r="FZ41" s="522"/>
      <c r="GA41" s="522">
        <f>+SUM(FO41:FZ41)</f>
        <v>0</v>
      </c>
      <c r="GC41" s="522"/>
      <c r="GD41" s="522">
        <f>+SUM(GC41:GC41)</f>
        <v>0</v>
      </c>
    </row>
    <row r="42" spans="2:186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>
        <v>180.48861453000018</v>
      </c>
      <c r="FG42" s="24">
        <v>94.820702320000009</v>
      </c>
      <c r="FH42" s="24">
        <v>49.465196749999905</v>
      </c>
      <c r="FI42" s="24">
        <v>-162.44290570999988</v>
      </c>
      <c r="FJ42" s="24">
        <v>-2.4342638299999635</v>
      </c>
      <c r="FK42" s="24">
        <v>-177.73602229000016</v>
      </c>
      <c r="FL42" s="24">
        <v>326.24043441000003</v>
      </c>
      <c r="FM42" s="24">
        <f>+SUM(FA42:FL42)</f>
        <v>71.126037040000028</v>
      </c>
      <c r="FO42" s="24">
        <v>27.270885890000045</v>
      </c>
      <c r="FP42" s="24">
        <v>32.602950459999875</v>
      </c>
      <c r="FQ42" s="24">
        <v>-91.334735720000026</v>
      </c>
      <c r="FR42" s="24">
        <v>34.087218030000031</v>
      </c>
      <c r="FS42" s="24">
        <v>2.4353959899999609</v>
      </c>
      <c r="FT42" s="24">
        <v>-65.994840479999993</v>
      </c>
      <c r="FU42" s="24">
        <v>66.426480150000089</v>
      </c>
      <c r="FV42" s="24">
        <v>-38.507536580000078</v>
      </c>
      <c r="FW42" s="24">
        <v>28.311160859999973</v>
      </c>
      <c r="FX42" s="24">
        <v>-61.049311239999952</v>
      </c>
      <c r="FY42" s="24">
        <v>-159.05546346999995</v>
      </c>
      <c r="FZ42" s="24">
        <v>358.6897201700001</v>
      </c>
      <c r="GA42" s="24">
        <f>+SUM(FO42:FZ42)</f>
        <v>133.88192406000007</v>
      </c>
      <c r="GC42" s="24">
        <v>-173.28298175999998</v>
      </c>
      <c r="GD42" s="24">
        <f>+SUM(GC42:GC42)</f>
        <v>-173.28298175999998</v>
      </c>
    </row>
    <row r="43" spans="2:186" x14ac:dyDescent="0.25">
      <c r="B43" s="114" t="s">
        <v>693</v>
      </c>
    </row>
    <row r="44" spans="2:186" x14ac:dyDescent="0.25">
      <c r="B44" s="114" t="s">
        <v>730</v>
      </c>
    </row>
    <row r="45" spans="2:186" x14ac:dyDescent="0.25">
      <c r="B45" s="114" t="s">
        <v>744</v>
      </c>
      <c r="FO45" s="708"/>
      <c r="FP45" s="708"/>
      <c r="FQ45" s="708"/>
      <c r="FR45" s="708"/>
      <c r="FS45" s="708"/>
      <c r="FT45" s="708"/>
      <c r="FU45" s="708"/>
      <c r="FV45" s="708"/>
      <c r="FW45" s="708"/>
      <c r="FX45" s="708"/>
      <c r="FY45" s="708"/>
      <c r="FZ45" s="708"/>
      <c r="GC45" s="708"/>
    </row>
    <row r="46" spans="2:186" x14ac:dyDescent="0.25">
      <c r="FO46" s="807"/>
      <c r="FP46" s="738"/>
    </row>
    <row r="48" spans="2:186" x14ac:dyDescent="0.25">
      <c r="FO48" s="738"/>
      <c r="FP48" s="738"/>
      <c r="FQ48" s="738"/>
      <c r="FR48" s="738"/>
      <c r="FS48" s="738"/>
      <c r="FT48" s="738"/>
      <c r="FU48" s="738"/>
      <c r="FV48" s="738"/>
      <c r="FW48" s="738"/>
      <c r="FX48" s="738"/>
      <c r="FY48" s="738"/>
      <c r="FZ48" s="738"/>
      <c r="GC48" s="738"/>
    </row>
    <row r="49" spans="171:185" x14ac:dyDescent="0.25">
      <c r="FO49" s="738"/>
      <c r="FP49" s="738"/>
      <c r="FQ49" s="738"/>
      <c r="FR49" s="738"/>
      <c r="FS49" s="738"/>
      <c r="FT49" s="738"/>
      <c r="FU49" s="738"/>
      <c r="FV49" s="738"/>
      <c r="FW49" s="738"/>
      <c r="FX49" s="738"/>
      <c r="FY49" s="738"/>
      <c r="FZ49" s="738"/>
      <c r="GC49" s="738"/>
    </row>
    <row r="50" spans="171:185" x14ac:dyDescent="0.25">
      <c r="FO50" s="708"/>
    </row>
    <row r="51" spans="171:185" x14ac:dyDescent="0.25">
      <c r="FO51" s="708"/>
      <c r="FP51" s="708"/>
      <c r="FQ51" s="708"/>
      <c r="FR51" s="708"/>
      <c r="FS51" s="708"/>
      <c r="FT51" s="708"/>
      <c r="FU51" s="708"/>
      <c r="FV51" s="708"/>
      <c r="FW51" s="708"/>
      <c r="FX51" s="708"/>
      <c r="FY51" s="708"/>
      <c r="FZ51" s="708"/>
      <c r="GC51" s="708"/>
    </row>
    <row r="52" spans="171:185" x14ac:dyDescent="0.25">
      <c r="FO52" s="738"/>
    </row>
    <row r="53" spans="171:185" x14ac:dyDescent="0.25">
      <c r="FO53" s="708"/>
    </row>
  </sheetData>
  <mergeCells count="14">
    <mergeCell ref="FO5:GA5"/>
    <mergeCell ref="GC5:GD5"/>
    <mergeCell ref="BG5:BS5"/>
    <mergeCell ref="BU5:CG5"/>
    <mergeCell ref="CI5:CU5"/>
    <mergeCell ref="CW5:DI5"/>
    <mergeCell ref="C5:O5"/>
    <mergeCell ref="Q5:AC5"/>
    <mergeCell ref="AE5:AQ5"/>
    <mergeCell ref="AS5:BE5"/>
    <mergeCell ref="EM5:EY5"/>
    <mergeCell ref="FA5:FM5"/>
    <mergeCell ref="DK5:DW5"/>
    <mergeCell ref="DY5:EK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ignoredErrors>
    <ignoredError sqref="GC35 FO35:FZ3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6">
        <v>44440</v>
      </c>
      <c r="D5" s="777"/>
      <c r="E5" s="777"/>
      <c r="F5" s="776">
        <v>44531</v>
      </c>
      <c r="G5" s="777"/>
      <c r="H5" s="777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8">
        <v>2021</v>
      </c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9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80" t="e">
        <f>+E10+F10+J10+K10</f>
        <v>#REF!</v>
      </c>
      <c r="D11" s="781"/>
      <c r="E11" s="781"/>
      <c r="F11" s="781"/>
      <c r="G11" s="781"/>
      <c r="H11" s="781"/>
      <c r="I11" s="781"/>
      <c r="J11" s="781"/>
      <c r="K11" s="782"/>
      <c r="L11" s="780" t="e">
        <f>+L10+M10+N10</f>
        <v>#REF!</v>
      </c>
      <c r="M11" s="783"/>
      <c r="N11" s="784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8">
        <v>2022</v>
      </c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9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80" t="e">
        <f>+E22+F22+J22+K22</f>
        <v>#REF!</v>
      </c>
      <c r="D23" s="781"/>
      <c r="E23" s="781"/>
      <c r="F23" s="781"/>
      <c r="G23" s="781"/>
      <c r="H23" s="781"/>
      <c r="I23" s="781"/>
      <c r="J23" s="781"/>
      <c r="K23" s="782"/>
      <c r="L23" s="780" t="e">
        <f>+L22+M22+N22</f>
        <v>#REF!</v>
      </c>
      <c r="M23" s="783"/>
      <c r="N23" s="784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Finanzas</cp:lastModifiedBy>
  <cp:lastPrinted>2023-08-29T13:34:17Z</cp:lastPrinted>
  <dcterms:created xsi:type="dcterms:W3CDTF">2020-08-01T14:22:58Z</dcterms:created>
  <dcterms:modified xsi:type="dcterms:W3CDTF">2026-05-05T22:11:07Z</dcterms:modified>
</cp:coreProperties>
</file>