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5. Publicacion\2025\"/>
    </mc:Choice>
  </mc:AlternateContent>
  <xr:revisionPtr revIDLastSave="0" documentId="8_{98DC072C-FC2B-4F51-AF01-AFD90B0065B3}" xr6:coauthVersionLast="36" xr6:coauthVersionMax="36" xr10:uidLastSave="{00000000-0000-0000-0000-000000000000}"/>
  <bookViews>
    <workbookView xWindow="0" yWindow="0" windowWidth="19200" windowHeight="5895" tabRatio="700" firstSheet="1" activeTab="6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P30" i="85" l="1"/>
  <c r="FQ30" i="85"/>
  <c r="FR41" i="85"/>
  <c r="FR31" i="85"/>
  <c r="FR9" i="85"/>
  <c r="FB30" i="85"/>
  <c r="FC30" i="85"/>
  <c r="FD30" i="85"/>
  <c r="FE30" i="85"/>
  <c r="FF30" i="85"/>
  <c r="FG30" i="85"/>
  <c r="FH30" i="85"/>
  <c r="FI30" i="85"/>
  <c r="FJ30" i="85"/>
  <c r="FK30" i="85"/>
  <c r="FL30" i="85"/>
  <c r="FO30" i="85"/>
  <c r="FM41" i="85"/>
  <c r="FM31" i="85"/>
  <c r="FM9" i="85"/>
  <c r="FA30" i="85"/>
  <c r="FP30" i="84"/>
  <c r="FQ30" i="84"/>
  <c r="FB30" i="84"/>
  <c r="FC30" i="84"/>
  <c r="FD30" i="84"/>
  <c r="FE30" i="84"/>
  <c r="FF30" i="84"/>
  <c r="FG30" i="84"/>
  <c r="FH30" i="84"/>
  <c r="FI30" i="84"/>
  <c r="FJ30" i="84"/>
  <c r="FK30" i="84"/>
  <c r="FL30" i="84"/>
  <c r="FO30" i="84"/>
  <c r="FA30" i="84"/>
  <c r="FR39" i="84"/>
  <c r="FM39" i="84"/>
  <c r="FR42" i="93"/>
  <c r="FM42" i="93"/>
  <c r="FP19" i="85" l="1"/>
  <c r="FP18" i="85" s="1"/>
  <c r="FQ35" i="84"/>
  <c r="FK35" i="84"/>
  <c r="FP35" i="84"/>
  <c r="FG37" i="93"/>
  <c r="FP20" i="93"/>
  <c r="FP19" i="93" s="1"/>
  <c r="FP10" i="84"/>
  <c r="FP8" i="84" s="1"/>
  <c r="FD37" i="93"/>
  <c r="FK9" i="93"/>
  <c r="FK8" i="93" s="1"/>
  <c r="FC9" i="93"/>
  <c r="FC8" i="93" s="1"/>
  <c r="FQ9" i="93"/>
  <c r="FQ8" i="93" s="1"/>
  <c r="FJ20" i="93"/>
  <c r="FJ19" i="93" s="1"/>
  <c r="FB20" i="93"/>
  <c r="FB19" i="93" s="1"/>
  <c r="FE20" i="93"/>
  <c r="FE19" i="93" s="1"/>
  <c r="FL9" i="93"/>
  <c r="FL8" i="93" s="1"/>
  <c r="FD9" i="93"/>
  <c r="FD8" i="93" s="1"/>
  <c r="FQ20" i="93"/>
  <c r="FQ19" i="93" s="1"/>
  <c r="FL20" i="93"/>
  <c r="FL19" i="93" s="1"/>
  <c r="FD20" i="93"/>
  <c r="FD19" i="93" s="1"/>
  <c r="FE37" i="93"/>
  <c r="FK20" i="93"/>
  <c r="FK19" i="93" s="1"/>
  <c r="FC20" i="93"/>
  <c r="FC19" i="93" s="1"/>
  <c r="FJ9" i="93"/>
  <c r="FJ8" i="93" s="1"/>
  <c r="FB9" i="93"/>
  <c r="FB8" i="93" s="1"/>
  <c r="FL37" i="93"/>
  <c r="FI9" i="93"/>
  <c r="FI8" i="93" s="1"/>
  <c r="FP10" i="85"/>
  <c r="FP8" i="85" s="1"/>
  <c r="FK37" i="93"/>
  <c r="FC37" i="93"/>
  <c r="FH9" i="93"/>
  <c r="FH8" i="93" s="1"/>
  <c r="FJ37" i="93"/>
  <c r="FB37" i="93"/>
  <c r="FH20" i="93"/>
  <c r="FH19" i="93" s="1"/>
  <c r="FG9" i="93"/>
  <c r="FG8" i="93" s="1"/>
  <c r="FQ37" i="93"/>
  <c r="FP9" i="93"/>
  <c r="FP8" i="93" s="1"/>
  <c r="FQ19" i="84"/>
  <c r="FQ18" i="84" s="1"/>
  <c r="FQ10" i="84"/>
  <c r="FQ8" i="84" s="1"/>
  <c r="FF37" i="93"/>
  <c r="FI37" i="93"/>
  <c r="FI20" i="93"/>
  <c r="FI19" i="93" s="1"/>
  <c r="FG20" i="93"/>
  <c r="FG19" i="93" s="1"/>
  <c r="FF9" i="93"/>
  <c r="FF8" i="93" s="1"/>
  <c r="FP37" i="93"/>
  <c r="FP19" i="84"/>
  <c r="FP18" i="84" s="1"/>
  <c r="FF10" i="85"/>
  <c r="FF8" i="85" s="1"/>
  <c r="FH37" i="93"/>
  <c r="FF20" i="93"/>
  <c r="FF19" i="93" s="1"/>
  <c r="FE9" i="93"/>
  <c r="FE8" i="93" s="1"/>
  <c r="FQ19" i="85"/>
  <c r="FQ18" i="85" s="1"/>
  <c r="FQ10" i="85"/>
  <c r="FQ8" i="85" s="1"/>
  <c r="FQ35" i="85"/>
  <c r="FP35" i="85"/>
  <c r="FR21" i="85"/>
  <c r="FK35" i="85"/>
  <c r="FR29" i="85"/>
  <c r="FR25" i="85"/>
  <c r="FR23" i="85"/>
  <c r="FR13" i="85"/>
  <c r="FR40" i="85"/>
  <c r="FR30" i="85"/>
  <c r="FR28" i="85"/>
  <c r="FR26" i="85"/>
  <c r="FR24" i="85"/>
  <c r="FR22" i="85"/>
  <c r="FR20" i="85"/>
  <c r="FR14" i="85"/>
  <c r="FR12" i="85"/>
  <c r="FG35" i="85"/>
  <c r="FF35" i="85"/>
  <c r="FJ35" i="85"/>
  <c r="FB35" i="85"/>
  <c r="FL19" i="85"/>
  <c r="FL18" i="85" s="1"/>
  <c r="FD19" i="85"/>
  <c r="FD18" i="85" s="1"/>
  <c r="FH10" i="85"/>
  <c r="FH8" i="85" s="1"/>
  <c r="FR39" i="85"/>
  <c r="FR42" i="85"/>
  <c r="FI35" i="85"/>
  <c r="FR27" i="85"/>
  <c r="FH35" i="85"/>
  <c r="FC35" i="85"/>
  <c r="FI19" i="85"/>
  <c r="FI18" i="85" s="1"/>
  <c r="FO10" i="85"/>
  <c r="FO8" i="85" s="1"/>
  <c r="FE10" i="85"/>
  <c r="FE8" i="85" s="1"/>
  <c r="FR11" i="85"/>
  <c r="FR37" i="85"/>
  <c r="FO19" i="85"/>
  <c r="FO18" i="85" s="1"/>
  <c r="FH19" i="85"/>
  <c r="FH18" i="85" s="1"/>
  <c r="FL10" i="85"/>
  <c r="FL8" i="85" s="1"/>
  <c r="FD10" i="85"/>
  <c r="FD8" i="85" s="1"/>
  <c r="FO35" i="85"/>
  <c r="FE35" i="85"/>
  <c r="FK19" i="85"/>
  <c r="FK18" i="85" s="1"/>
  <c r="FC19" i="85"/>
  <c r="FC18" i="85" s="1"/>
  <c r="FG19" i="85"/>
  <c r="FG18" i="85" s="1"/>
  <c r="FG10" i="85"/>
  <c r="FG8" i="85" s="1"/>
  <c r="FK10" i="85"/>
  <c r="FK8" i="85" s="1"/>
  <c r="FC10" i="85"/>
  <c r="FC8" i="85" s="1"/>
  <c r="FR36" i="85"/>
  <c r="FE19" i="85"/>
  <c r="FE18" i="85" s="1"/>
  <c r="FI10" i="85"/>
  <c r="FI8" i="85" s="1"/>
  <c r="FL35" i="85"/>
  <c r="FD35" i="85"/>
  <c r="FM24" i="85"/>
  <c r="FB19" i="85"/>
  <c r="FB18" i="85" s="1"/>
  <c r="FJ19" i="85"/>
  <c r="FJ18" i="85" s="1"/>
  <c r="FF19" i="85"/>
  <c r="FF18" i="85" s="1"/>
  <c r="FJ10" i="85"/>
  <c r="FJ8" i="85" s="1"/>
  <c r="FB10" i="85"/>
  <c r="FB8" i="85" s="1"/>
  <c r="FR15" i="85"/>
  <c r="FM23" i="85"/>
  <c r="FA35" i="85"/>
  <c r="FM12" i="85"/>
  <c r="FM37" i="85"/>
  <c r="FM42" i="85"/>
  <c r="FM39" i="85"/>
  <c r="FM28" i="85"/>
  <c r="FA10" i="85"/>
  <c r="FA8" i="85" s="1"/>
  <c r="FM22" i="85"/>
  <c r="FM26" i="85"/>
  <c r="FM21" i="85"/>
  <c r="FM30" i="85"/>
  <c r="FM13" i="85"/>
  <c r="FM27" i="85"/>
  <c r="FA19" i="85"/>
  <c r="FA18" i="85" s="1"/>
  <c r="FM15" i="85"/>
  <c r="FM25" i="85"/>
  <c r="FM29" i="85"/>
  <c r="FM40" i="85"/>
  <c r="FM14" i="85"/>
  <c r="FM20" i="85"/>
  <c r="FM11" i="85"/>
  <c r="FM36" i="85"/>
  <c r="FC35" i="84"/>
  <c r="FH35" i="84"/>
  <c r="FC10" i="84"/>
  <c r="FC8" i="84" s="1"/>
  <c r="FG10" i="84"/>
  <c r="FG8" i="84" s="1"/>
  <c r="FF35" i="84"/>
  <c r="FJ35" i="84"/>
  <c r="FB35" i="84"/>
  <c r="FI19" i="84"/>
  <c r="FI18" i="84" s="1"/>
  <c r="FO19" i="84"/>
  <c r="FO18" i="84" s="1"/>
  <c r="FE19" i="84"/>
  <c r="FE18" i="84" s="1"/>
  <c r="FO10" i="84"/>
  <c r="FO8" i="84" s="1"/>
  <c r="FE10" i="84"/>
  <c r="FE8" i="84" s="1"/>
  <c r="FI10" i="84"/>
  <c r="FI8" i="84" s="1"/>
  <c r="FA19" i="84"/>
  <c r="FA18" i="84" s="1"/>
  <c r="FL19" i="84"/>
  <c r="FL18" i="84" s="1"/>
  <c r="FD19" i="84"/>
  <c r="FD18" i="84" s="1"/>
  <c r="FL10" i="84"/>
  <c r="FL8" i="84" s="1"/>
  <c r="FD10" i="84"/>
  <c r="FD8" i="84" s="1"/>
  <c r="FH10" i="84"/>
  <c r="FH8" i="84" s="1"/>
  <c r="FG35" i="84"/>
  <c r="FJ19" i="84"/>
  <c r="FJ18" i="84" s="1"/>
  <c r="FB19" i="84"/>
  <c r="FB18" i="84" s="1"/>
  <c r="FF10" i="84"/>
  <c r="FF8" i="84" s="1"/>
  <c r="FK19" i="84"/>
  <c r="FK18" i="84" s="1"/>
  <c r="FA35" i="84"/>
  <c r="FI35" i="84"/>
  <c r="FO35" i="84"/>
  <c r="FE35" i="84"/>
  <c r="FH19" i="84"/>
  <c r="FH18" i="84" s="1"/>
  <c r="FL35" i="84"/>
  <c r="FD35" i="84"/>
  <c r="FG19" i="84"/>
  <c r="FG18" i="84" s="1"/>
  <c r="FC19" i="84"/>
  <c r="FC18" i="84" s="1"/>
  <c r="FK10" i="84"/>
  <c r="FK8" i="84" s="1"/>
  <c r="FF19" i="84"/>
  <c r="FF18" i="84" s="1"/>
  <c r="FJ10" i="84"/>
  <c r="FJ8" i="84" s="1"/>
  <c r="FB10" i="84"/>
  <c r="FB8" i="84" s="1"/>
  <c r="FM15" i="84"/>
  <c r="FR26" i="84"/>
  <c r="FA10" i="84"/>
  <c r="FA8" i="84" s="1"/>
  <c r="FM11" i="84"/>
  <c r="FM26" i="84"/>
  <c r="FR14" i="84"/>
  <c r="FR23" i="84"/>
  <c r="FM23" i="84"/>
  <c r="FM25" i="84"/>
  <c r="FR22" i="84"/>
  <c r="FR24" i="84"/>
  <c r="FR37" i="84"/>
  <c r="FM27" i="84"/>
  <c r="FM31" i="84"/>
  <c r="FM13" i="84"/>
  <c r="FM14" i="84"/>
  <c r="FM40" i="84"/>
  <c r="FM12" i="84"/>
  <c r="FR11" i="84"/>
  <c r="FR13" i="84"/>
  <c r="FR28" i="84"/>
  <c r="FR40" i="84"/>
  <c r="FM21" i="84"/>
  <c r="FM22" i="84"/>
  <c r="FM24" i="84"/>
  <c r="FM29" i="84"/>
  <c r="FM37" i="84"/>
  <c r="FM38" i="84"/>
  <c r="FR21" i="84"/>
  <c r="FR25" i="84"/>
  <c r="FR38" i="84"/>
  <c r="FM28" i="84"/>
  <c r="FM36" i="84"/>
  <c r="FR9" i="84"/>
  <c r="FR27" i="84"/>
  <c r="FR29" i="84"/>
  <c r="FR30" i="84"/>
  <c r="FR15" i="84"/>
  <c r="FR31" i="84"/>
  <c r="FR12" i="84"/>
  <c r="FR20" i="84"/>
  <c r="FR36" i="84"/>
  <c r="FM30" i="84"/>
  <c r="FM20" i="84"/>
  <c r="FM9" i="84"/>
  <c r="FO20" i="93"/>
  <c r="FO19" i="93" s="1"/>
  <c r="FO37" i="93"/>
  <c r="FO9" i="93"/>
  <c r="FO8" i="93" s="1"/>
  <c r="FM26" i="93"/>
  <c r="FM22" i="93"/>
  <c r="FM41" i="93"/>
  <c r="FM28" i="93"/>
  <c r="FM30" i="93"/>
  <c r="FM10" i="93"/>
  <c r="FM14" i="93"/>
  <c r="FM12" i="93"/>
  <c r="FR43" i="93"/>
  <c r="FA37" i="93"/>
  <c r="FM40" i="93"/>
  <c r="FA20" i="93"/>
  <c r="FA19" i="93" s="1"/>
  <c r="FA9" i="93"/>
  <c r="FA8" i="93" s="1"/>
  <c r="FM27" i="93"/>
  <c r="FM38" i="93"/>
  <c r="FR21" i="93"/>
  <c r="FR28" i="93"/>
  <c r="FR27" i="93"/>
  <c r="FR29" i="93"/>
  <c r="FM16" i="93"/>
  <c r="FM24" i="93"/>
  <c r="FM32" i="93"/>
  <c r="FM36" i="93"/>
  <c r="FR10" i="93"/>
  <c r="FR14" i="93"/>
  <c r="FR15" i="93"/>
  <c r="FR16" i="93"/>
  <c r="FR36" i="93"/>
  <c r="FM15" i="93"/>
  <c r="FM25" i="93"/>
  <c r="FM31" i="93"/>
  <c r="FR25" i="93"/>
  <c r="FR41" i="93"/>
  <c r="FR22" i="93"/>
  <c r="FR23" i="93"/>
  <c r="FM13" i="93"/>
  <c r="FM21" i="93"/>
  <c r="FM29" i="93"/>
  <c r="FM43" i="93"/>
  <c r="FR12" i="93"/>
  <c r="FR24" i="93"/>
  <c r="FR26" i="93"/>
  <c r="FR30" i="93"/>
  <c r="FR31" i="93"/>
  <c r="FR32" i="93"/>
  <c r="FR38" i="93"/>
  <c r="FR39" i="93"/>
  <c r="FR40" i="93"/>
  <c r="FR11" i="93"/>
  <c r="FR13" i="93"/>
  <c r="FM23" i="93"/>
  <c r="FM39" i="93"/>
  <c r="FM11" i="93"/>
  <c r="FR35" i="85" l="1"/>
  <c r="FR10" i="85"/>
  <c r="FR8" i="85"/>
  <c r="FR19" i="85"/>
  <c r="FR18" i="85"/>
  <c r="FM8" i="85"/>
  <c r="FM10" i="85"/>
  <c r="FM35" i="85"/>
  <c r="FM19" i="85"/>
  <c r="FR35" i="84"/>
  <c r="FM19" i="84"/>
  <c r="FR10" i="84"/>
  <c r="FR19" i="84"/>
  <c r="FM10" i="84"/>
  <c r="FM35" i="84"/>
  <c r="FM18" i="84"/>
  <c r="FM8" i="84"/>
  <c r="FR37" i="93"/>
  <c r="FM37" i="93"/>
  <c r="FR20" i="93"/>
  <c r="FM20" i="93"/>
  <c r="FR19" i="93"/>
  <c r="FR9" i="93"/>
  <c r="FM19" i="93"/>
  <c r="FM9" i="93"/>
  <c r="FM18" i="85" l="1"/>
  <c r="FR18" i="84"/>
  <c r="FR8" i="84"/>
  <c r="FR8" i="93"/>
  <c r="FM8" i="93"/>
  <c r="FR43" i="92" l="1"/>
  <c r="FE34" i="92"/>
  <c r="FJ34" i="92" s="1"/>
  <c r="FQ34" i="92" s="1"/>
  <c r="FM43" i="92"/>
  <c r="FQ10" i="92" l="1"/>
  <c r="FQ8" i="92" s="1"/>
  <c r="FP35" i="92"/>
  <c r="FQ21" i="92"/>
  <c r="FQ20" i="92" s="1"/>
  <c r="FP21" i="92"/>
  <c r="FP10" i="92"/>
  <c r="FP8" i="92" s="1"/>
  <c r="FQ35" i="92"/>
  <c r="FO10" i="92"/>
  <c r="FO8" i="92" s="1"/>
  <c r="FO35" i="92"/>
  <c r="FJ35" i="92"/>
  <c r="FB35" i="92"/>
  <c r="FI35" i="92"/>
  <c r="FC10" i="92"/>
  <c r="FC8" i="92" s="1"/>
  <c r="FF10" i="92"/>
  <c r="FF8" i="92" s="1"/>
  <c r="FD10" i="92"/>
  <c r="FD8" i="92" s="1"/>
  <c r="FE35" i="92"/>
  <c r="FH35" i="92"/>
  <c r="FM15" i="92"/>
  <c r="FG10" i="92"/>
  <c r="FG8" i="92" s="1"/>
  <c r="FJ10" i="92"/>
  <c r="FJ8" i="92" s="1"/>
  <c r="FB10" i="92"/>
  <c r="FB8" i="92" s="1"/>
  <c r="FE10" i="92"/>
  <c r="FE8" i="92" s="1"/>
  <c r="FG21" i="92"/>
  <c r="FH10" i="92"/>
  <c r="FH8" i="92" s="1"/>
  <c r="FK10" i="92"/>
  <c r="FK8" i="92" s="1"/>
  <c r="FG35" i="92"/>
  <c r="FF21" i="92"/>
  <c r="FR30" i="92"/>
  <c r="FO21" i="92"/>
  <c r="FD21" i="92"/>
  <c r="FR29" i="92"/>
  <c r="FC21" i="92"/>
  <c r="FR12" i="92"/>
  <c r="FR15" i="92"/>
  <c r="FK35" i="92"/>
  <c r="FC35" i="92"/>
  <c r="FH21" i="92"/>
  <c r="FR24" i="92"/>
  <c r="FR26" i="92"/>
  <c r="FR44" i="92"/>
  <c r="FE21" i="92"/>
  <c r="FE20" i="92" s="1"/>
  <c r="FR9" i="92"/>
  <c r="FR16" i="92"/>
  <c r="FR32" i="92"/>
  <c r="FR42" i="92"/>
  <c r="FR31" i="92"/>
  <c r="FR33" i="92"/>
  <c r="FR25" i="92"/>
  <c r="FR27" i="92"/>
  <c r="FR28" i="92"/>
  <c r="FF35" i="92"/>
  <c r="FK21" i="92"/>
  <c r="FR13" i="92"/>
  <c r="FJ21" i="92"/>
  <c r="FJ20" i="92" s="1"/>
  <c r="FB21" i="92"/>
  <c r="FL21" i="92"/>
  <c r="FL35" i="92"/>
  <c r="FD35" i="92"/>
  <c r="FI21" i="92"/>
  <c r="FR36" i="92"/>
  <c r="FR37" i="92"/>
  <c r="FR41" i="92"/>
  <c r="FR14" i="92"/>
  <c r="FR22" i="92"/>
  <c r="FR11" i="92"/>
  <c r="FR23" i="92"/>
  <c r="FL10" i="92"/>
  <c r="FL8" i="92" s="1"/>
  <c r="FI10" i="92"/>
  <c r="FI8" i="92" s="1"/>
  <c r="FA35" i="92"/>
  <c r="FM44" i="92"/>
  <c r="FA10" i="92"/>
  <c r="FA8" i="92" s="1"/>
  <c r="FM26" i="92"/>
  <c r="FA21" i="92"/>
  <c r="FM14" i="92"/>
  <c r="FM9" i="92"/>
  <c r="FM24" i="92"/>
  <c r="FM32" i="92"/>
  <c r="FM41" i="92"/>
  <c r="FM16" i="92"/>
  <c r="FM23" i="92"/>
  <c r="FM25" i="92"/>
  <c r="FM31" i="92"/>
  <c r="FM33" i="92"/>
  <c r="FM37" i="92"/>
  <c r="FM29" i="92"/>
  <c r="FM13" i="92"/>
  <c r="FM27" i="92"/>
  <c r="FM28" i="92"/>
  <c r="FM30" i="92"/>
  <c r="FM42" i="92"/>
  <c r="FM12" i="92"/>
  <c r="FM11" i="92"/>
  <c r="FM22" i="92"/>
  <c r="FM36" i="92"/>
  <c r="FR42" i="91"/>
  <c r="FM42" i="91"/>
  <c r="FD20" i="91" l="1"/>
  <c r="FD19" i="91" s="1"/>
  <c r="FK20" i="91"/>
  <c r="FK19" i="91" s="1"/>
  <c r="FC20" i="91"/>
  <c r="FC19" i="91" s="1"/>
  <c r="FP20" i="91"/>
  <c r="FP19" i="91" s="1"/>
  <c r="FI20" i="91"/>
  <c r="FI19" i="91" s="1"/>
  <c r="FK33" i="91"/>
  <c r="FC33" i="91"/>
  <c r="FG20" i="91"/>
  <c r="FG19" i="91" s="1"/>
  <c r="FO33" i="91"/>
  <c r="FR21" i="92"/>
  <c r="FR17" i="92"/>
  <c r="FR35" i="92"/>
  <c r="FM35" i="92"/>
  <c r="FM17" i="92"/>
  <c r="FM21" i="92"/>
  <c r="FE33" i="91"/>
  <c r="FP33" i="91"/>
  <c r="FQ10" i="91"/>
  <c r="FQ33" i="91"/>
  <c r="FO10" i="91"/>
  <c r="FP10" i="91"/>
  <c r="FJ33" i="91"/>
  <c r="FB33" i="91"/>
  <c r="FI33" i="91"/>
  <c r="FG33" i="91"/>
  <c r="FE10" i="91"/>
  <c r="FI10" i="91"/>
  <c r="FF33" i="91"/>
  <c r="FL10" i="91"/>
  <c r="FD10" i="91"/>
  <c r="FH10" i="91"/>
  <c r="FH33" i="91"/>
  <c r="FL33" i="91"/>
  <c r="FD33" i="91"/>
  <c r="FF10" i="91"/>
  <c r="FG10" i="91"/>
  <c r="FK10" i="91"/>
  <c r="FC10" i="91"/>
  <c r="FJ10" i="91"/>
  <c r="FM35" i="91"/>
  <c r="FM22" i="91"/>
  <c r="FM24" i="91"/>
  <c r="FM21" i="91"/>
  <c r="FR22" i="91"/>
  <c r="FA33" i="91"/>
  <c r="FR21" i="91"/>
  <c r="FR9" i="91"/>
  <c r="FR11" i="91"/>
  <c r="FR15" i="91"/>
  <c r="FR24" i="91"/>
  <c r="FR27" i="91"/>
  <c r="FR31" i="91"/>
  <c r="FR40" i="91"/>
  <c r="FR43" i="91"/>
  <c r="FM31" i="91"/>
  <c r="FR35" i="91"/>
  <c r="FM23" i="91"/>
  <c r="FM34" i="91"/>
  <c r="FR41" i="91"/>
  <c r="FM27" i="91"/>
  <c r="FR12" i="91"/>
  <c r="FR13" i="91"/>
  <c r="FR14" i="91"/>
  <c r="FR16" i="91"/>
  <c r="FR23" i="91"/>
  <c r="FR28" i="91"/>
  <c r="FR29" i="91"/>
  <c r="FR30" i="91"/>
  <c r="FR39" i="91"/>
  <c r="FM11" i="91"/>
  <c r="FM13" i="91"/>
  <c r="FM9" i="91"/>
  <c r="FM15" i="91"/>
  <c r="FM12" i="91"/>
  <c r="FR32" i="91"/>
  <c r="FM14" i="91"/>
  <c r="FM28" i="91"/>
  <c r="FM29" i="91"/>
  <c r="FM30" i="91"/>
  <c r="FR34" i="91"/>
  <c r="FR25" i="91"/>
  <c r="FM25" i="91"/>
  <c r="FO20" i="91" l="1"/>
  <c r="FO19" i="91" s="1"/>
  <c r="FF20" i="91"/>
  <c r="FF19" i="91" s="1"/>
  <c r="FB20" i="91"/>
  <c r="FL20" i="91"/>
  <c r="FL19" i="91" s="1"/>
  <c r="FH20" i="91"/>
  <c r="FH19" i="91" s="1"/>
  <c r="FE20" i="91"/>
  <c r="FE19" i="91" s="1"/>
  <c r="FM26" i="91"/>
  <c r="FQ20" i="91"/>
  <c r="FQ19" i="91" s="1"/>
  <c r="FA20" i="91"/>
  <c r="FJ20" i="91"/>
  <c r="FJ19" i="91" s="1"/>
  <c r="FR26" i="91"/>
  <c r="FD8" i="91"/>
  <c r="FL8" i="91"/>
  <c r="FJ8" i="91"/>
  <c r="FF8" i="91"/>
  <c r="FO8" i="91"/>
  <c r="FC8" i="91"/>
  <c r="FP8" i="91"/>
  <c r="FK8" i="91"/>
  <c r="FG8" i="91"/>
  <c r="FI8" i="91"/>
  <c r="FE8" i="91"/>
  <c r="FH8" i="91"/>
  <c r="FQ8" i="91"/>
  <c r="FR10" i="92"/>
  <c r="FR8" i="92"/>
  <c r="FM10" i="92"/>
  <c r="FR33" i="91"/>
  <c r="FM33" i="91"/>
  <c r="FR10" i="91"/>
  <c r="FM20" i="91" l="1"/>
  <c r="FR8" i="91"/>
  <c r="FM8" i="92"/>
  <c r="FR20" i="91"/>
  <c r="EW10" i="92"/>
  <c r="EW8" i="92" s="1"/>
  <c r="EX21" i="92"/>
  <c r="EX10" i="92"/>
  <c r="EX8" i="92" s="1"/>
  <c r="EV35" i="92"/>
  <c r="EW21" i="92"/>
  <c r="EX35" i="92"/>
  <c r="EW35" i="92"/>
  <c r="EV21" i="92"/>
  <c r="EV10" i="92"/>
  <c r="EV8" i="92" s="1"/>
  <c r="FR19" i="91" l="1"/>
  <c r="EX20" i="91" l="1"/>
  <c r="EX33" i="91"/>
  <c r="EW33" i="91"/>
  <c r="EV33" i="91"/>
  <c r="EW20" i="91" l="1"/>
  <c r="EV20" i="91"/>
  <c r="EY4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V20" i="91" l="1"/>
  <c r="EF20" i="91"/>
  <c r="ET20" i="91"/>
  <c r="EG20" i="91"/>
  <c r="EU20" i="91"/>
  <c r="DM20" i="91"/>
  <c r="ES20" i="91"/>
  <c r="DY20" i="91"/>
  <c r="ER20" i="91"/>
  <c r="EQ20" i="91"/>
  <c r="EY35" i="91"/>
  <c r="EY2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DY33" i="91"/>
  <c r="DZ33" i="91"/>
  <c r="DV33" i="91"/>
  <c r="DN33" i="91"/>
  <c r="EF33" i="91"/>
  <c r="EE33" i="91"/>
  <c r="EG33" i="91"/>
  <c r="EM33" i="91"/>
  <c r="EC33" i="91"/>
  <c r="EB33" i="91"/>
  <c r="DU33" i="91"/>
  <c r="DM33" i="91"/>
  <c r="DN20" i="91"/>
  <c r="DL33" i="91"/>
  <c r="DR33" i="91"/>
  <c r="DQ33" i="91"/>
  <c r="DP33" i="91"/>
  <c r="DO33" i="91"/>
  <c r="DL20" i="91" l="1"/>
  <c r="EJ20" i="91"/>
  <c r="EC20" i="91"/>
  <c r="EA20" i="91"/>
  <c r="DS20" i="91"/>
  <c r="DU20" i="91"/>
  <c r="DT20" i="91"/>
  <c r="DO20" i="91"/>
  <c r="DR20" i="91"/>
  <c r="DP20" i="91"/>
  <c r="EE20" i="91"/>
  <c r="EB20" i="91"/>
  <c r="ED20" i="91"/>
  <c r="EO20" i="91"/>
  <c r="DQ20" i="91"/>
  <c r="EI20" i="91"/>
  <c r="EP20" i="91"/>
  <c r="EY26" i="91"/>
  <c r="DZ20" i="91"/>
  <c r="EH20" i="91"/>
  <c r="EN20" i="91"/>
  <c r="EM20" i="91"/>
  <c r="EY33" i="91"/>
  <c r="EY20" i="91" l="1"/>
  <c r="AL20" i="91" l="1"/>
  <c r="BD20" i="91"/>
  <c r="AV20" i="91"/>
  <c r="CF20" i="91"/>
  <c r="CP20" i="91"/>
  <c r="DH20" i="91"/>
  <c r="CZ20" i="91"/>
  <c r="AK20" i="91"/>
  <c r="BC20" i="91"/>
  <c r="AU20" i="91"/>
  <c r="BM20" i="91"/>
  <c r="DG20" i="91"/>
  <c r="CY20" i="91"/>
  <c r="BB20" i="91"/>
  <c r="AT20" i="91"/>
  <c r="BL20" i="91"/>
  <c r="CD20" i="91"/>
  <c r="BV20" i="91"/>
  <c r="CN20" i="91"/>
  <c r="DF20" i="91"/>
  <c r="CX20" i="91"/>
  <c r="AS20" i="91"/>
  <c r="AI20" i="91"/>
  <c r="BA20" i="91"/>
  <c r="BU20" i="91"/>
  <c r="BK20" i="91"/>
  <c r="CW20" i="91"/>
  <c r="CM20" i="91"/>
  <c r="AP20" i="91"/>
  <c r="AZ20" i="91"/>
  <c r="BJ20" i="91"/>
  <c r="CB20" i="91"/>
  <c r="CT20" i="91"/>
  <c r="CL20" i="91"/>
  <c r="DD20" i="91"/>
  <c r="AG20" i="91"/>
  <c r="AY20" i="91"/>
  <c r="BI20" i="91"/>
  <c r="CA20" i="91"/>
  <c r="CK20" i="91"/>
  <c r="AN20" i="91"/>
  <c r="AM20" i="91"/>
  <c r="BG20" i="91"/>
  <c r="AW20" i="91"/>
  <c r="BY20" i="91"/>
  <c r="DC33" i="9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E20" i="91"/>
  <c r="CJ33" i="91"/>
  <c r="CS33" i="91"/>
  <c r="CK33" i="91"/>
  <c r="AL33" i="91"/>
  <c r="CB33" i="91"/>
  <c r="CF33" i="91"/>
  <c r="CP33" i="91"/>
  <c r="BQ33" i="91"/>
  <c r="CO33" i="91"/>
  <c r="CN33" i="91"/>
  <c r="CM33" i="91"/>
  <c r="BI33" i="91"/>
  <c r="BU33" i="91"/>
  <c r="CA33" i="91"/>
  <c r="BZ33" i="91"/>
  <c r="CC33" i="91"/>
  <c r="CI33" i="91"/>
  <c r="BY33" i="91"/>
  <c r="BX33" i="91"/>
  <c r="BW33" i="91"/>
  <c r="CD33" i="91"/>
  <c r="BV33" i="91"/>
  <c r="BP33" i="91"/>
  <c r="BH33" i="91"/>
  <c r="BN33" i="91"/>
  <c r="AM33" i="91"/>
  <c r="AS33" i="91"/>
  <c r="BM33" i="91"/>
  <c r="BL33" i="91"/>
  <c r="BK33" i="91"/>
  <c r="BR33" i="91"/>
  <c r="BJ33" i="91"/>
  <c r="BN20" i="91"/>
  <c r="BA33" i="91"/>
  <c r="AX33" i="91"/>
  <c r="BG33" i="91"/>
  <c r="AP33" i="91"/>
  <c r="AW33" i="91"/>
  <c r="BD33" i="91"/>
  <c r="AV33" i="91"/>
  <c r="BC33" i="91"/>
  <c r="AU33" i="91"/>
  <c r="BB33" i="91"/>
  <c r="AT33" i="91"/>
  <c r="AZ33" i="91"/>
  <c r="AY33" i="91"/>
  <c r="AH33" i="91"/>
  <c r="AO33" i="91"/>
  <c r="AG33" i="91"/>
  <c r="AN33" i="91"/>
  <c r="AF33" i="91"/>
  <c r="AK33" i="91"/>
  <c r="AJ33" i="91"/>
  <c r="AI33" i="91"/>
  <c r="AJ20" i="91"/>
  <c r="AO20" i="91" l="1"/>
  <c r="DC20" i="91"/>
  <c r="AH20" i="91"/>
  <c r="CS20" i="91"/>
  <c r="BX20" i="91"/>
  <c r="BP20" i="91"/>
  <c r="CR20" i="91"/>
  <c r="CJ20" i="91"/>
  <c r="AF20" i="91"/>
  <c r="AX20" i="91"/>
  <c r="CO20" i="91"/>
  <c r="BQ20" i="91"/>
  <c r="CC20" i="91"/>
  <c r="CE20" i="91"/>
  <c r="DA20" i="91"/>
  <c r="BR20" i="91"/>
  <c r="BH20" i="91"/>
  <c r="BW20" i="91"/>
  <c r="BZ20" i="91"/>
  <c r="BO20" i="91"/>
  <c r="DK20" i="91"/>
  <c r="CQ20" i="91"/>
  <c r="DB20" i="91"/>
  <c r="CI20" i="91"/>
  <c r="AB33" i="91" l="1"/>
  <c r="T33" i="91"/>
  <c r="Y33" i="91"/>
  <c r="AA33" i="91"/>
  <c r="S33" i="91"/>
  <c r="Z33" i="91"/>
  <c r="R33" i="91"/>
  <c r="V33" i="91"/>
  <c r="AE33" i="91"/>
  <c r="U33" i="91"/>
  <c r="Y10" i="91"/>
  <c r="U10" i="91"/>
  <c r="X10" i="91"/>
  <c r="AB10" i="91"/>
  <c r="T10" i="91"/>
  <c r="X33" i="91"/>
  <c r="W10" i="91"/>
  <c r="AA10" i="91"/>
  <c r="S10" i="91"/>
  <c r="W33" i="91"/>
  <c r="V10" i="91"/>
  <c r="Z10" i="91"/>
  <c r="R10" i="91"/>
  <c r="W20" i="91"/>
  <c r="R20" i="91" l="1"/>
  <c r="R19" i="91" s="1"/>
  <c r="T20" i="91"/>
  <c r="T19" i="91" s="1"/>
  <c r="AE20" i="91"/>
  <c r="AB20" i="91"/>
  <c r="AB19" i="91" s="1"/>
  <c r="Y20" i="91"/>
  <c r="Y19" i="91" s="1"/>
  <c r="V20" i="91"/>
  <c r="V19" i="91" s="1"/>
  <c r="U20" i="91"/>
  <c r="U19" i="91" s="1"/>
  <c r="X20" i="91"/>
  <c r="X19" i="91" s="1"/>
  <c r="S20" i="91"/>
  <c r="S19" i="91" s="1"/>
  <c r="AA20" i="91"/>
  <c r="AA19" i="91" s="1"/>
  <c r="Z20" i="91"/>
  <c r="Z19" i="91" s="1"/>
  <c r="V8" i="91"/>
  <c r="U8" i="91"/>
  <c r="Y8" i="91"/>
  <c r="W19" i="91"/>
  <c r="T8" i="91"/>
  <c r="S8" i="91"/>
  <c r="AB8" i="91"/>
  <c r="R8" i="91"/>
  <c r="AA8" i="91"/>
  <c r="X8" i="91"/>
  <c r="Z8" i="91"/>
  <c r="W8" i="91"/>
  <c r="E20" i="91" l="1"/>
  <c r="H33" i="91"/>
  <c r="K33" i="91"/>
  <c r="Q33" i="91"/>
  <c r="G10" i="91"/>
  <c r="L33" i="91"/>
  <c r="J33" i="91"/>
  <c r="Q10" i="91"/>
  <c r="M20" i="91"/>
  <c r="E10" i="91"/>
  <c r="M10" i="91"/>
  <c r="I10" i="91"/>
  <c r="G33" i="91"/>
  <c r="L10" i="91"/>
  <c r="D10" i="91"/>
  <c r="H10" i="91"/>
  <c r="J10" i="91"/>
  <c r="N33" i="91"/>
  <c r="F33" i="91"/>
  <c r="K10" i="91"/>
  <c r="I33" i="91"/>
  <c r="M33" i="91"/>
  <c r="E33" i="91"/>
  <c r="N10" i="91"/>
  <c r="F10" i="91"/>
  <c r="D33" i="91"/>
  <c r="C10" i="91"/>
  <c r="C33" i="91"/>
  <c r="I20" i="91" l="1"/>
  <c r="I19" i="91" s="1"/>
  <c r="N20" i="91"/>
  <c r="N19" i="91" s="1"/>
  <c r="D20" i="91"/>
  <c r="D19" i="91" s="1"/>
  <c r="Q20" i="91"/>
  <c r="Q19" i="91" s="1"/>
  <c r="AC19" i="91" s="1"/>
  <c r="J20" i="91"/>
  <c r="J19" i="91" s="1"/>
  <c r="H20" i="91"/>
  <c r="H19" i="91" s="1"/>
  <c r="G20" i="91"/>
  <c r="G19" i="91" s="1"/>
  <c r="K20" i="91"/>
  <c r="K19" i="91" s="1"/>
  <c r="D8" i="91"/>
  <c r="L8" i="91"/>
  <c r="K8" i="91"/>
  <c r="N8" i="91"/>
  <c r="I8" i="91"/>
  <c r="H8" i="91"/>
  <c r="F8" i="91"/>
  <c r="F20" i="91"/>
  <c r="F19" i="91" s="1"/>
  <c r="M8" i="91"/>
  <c r="G8" i="91"/>
  <c r="L20" i="91"/>
  <c r="L19" i="91" s="1"/>
  <c r="J8" i="91"/>
  <c r="E8" i="91"/>
  <c r="C20" i="91"/>
  <c r="Q8" i="91"/>
  <c r="E19" i="91"/>
  <c r="M19" i="91"/>
  <c r="C8" i="91"/>
  <c r="C19" i="91" l="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E37" i="93"/>
  <c r="DD37" i="93"/>
  <c r="DC37" i="93"/>
  <c r="CW37" i="93"/>
  <c r="CT37" i="93"/>
  <c r="CQ37" i="93"/>
  <c r="CP37" i="93"/>
  <c r="CO37" i="93"/>
  <c r="CN37" i="93"/>
  <c r="CM37" i="93"/>
  <c r="CL37" i="93"/>
  <c r="CI37" i="93"/>
  <c r="CE37" i="93"/>
  <c r="CD37" i="93"/>
  <c r="CC37" i="93"/>
  <c r="BZ37" i="93"/>
  <c r="BY37" i="93"/>
  <c r="BX37" i="93"/>
  <c r="BW37" i="93"/>
  <c r="BV37" i="93"/>
  <c r="BU37" i="93"/>
  <c r="BQ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O34" i="92"/>
  <c r="ER34" i="92" s="1"/>
  <c r="EU34" i="92" s="1"/>
  <c r="EX34" i="92" s="1"/>
  <c r="FC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J35" i="92" l="1"/>
  <c r="T35" i="92"/>
  <c r="AB35" i="92"/>
  <c r="DF37" i="93"/>
  <c r="I35" i="92"/>
  <c r="S35" i="92"/>
  <c r="AA35" i="92"/>
  <c r="AK35" i="92"/>
  <c r="AU35" i="92"/>
  <c r="BC35" i="92"/>
  <c r="BM35" i="92"/>
  <c r="CZ37" i="93"/>
  <c r="CF37" i="93"/>
  <c r="BP37" i="93"/>
  <c r="BW35" i="92"/>
  <c r="CE35" i="92"/>
  <c r="CO35" i="92"/>
  <c r="CY35" i="92"/>
  <c r="DG35" i="92"/>
  <c r="EA35" i="92"/>
  <c r="EI35" i="92"/>
  <c r="ES35" i="92"/>
  <c r="AL35" i="92"/>
  <c r="AV35" i="92"/>
  <c r="BD35" i="92"/>
  <c r="BN35" i="92"/>
  <c r="BX35" i="92"/>
  <c r="CF35" i="92"/>
  <c r="CP35" i="92"/>
  <c r="CZ35" i="92"/>
  <c r="DH35" i="92"/>
  <c r="DR35" i="92"/>
  <c r="EB35" i="92"/>
  <c r="EJ35" i="92"/>
  <c r="FH34" i="92"/>
  <c r="FC20" i="92"/>
  <c r="EX20" i="92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AW9" i="93"/>
  <c r="AW8" i="93" s="1"/>
  <c r="BG9" i="93"/>
  <c r="BG8" i="93" s="1"/>
  <c r="BO9" i="93"/>
  <c r="BO8" i="93" s="1"/>
  <c r="BY9" i="93"/>
  <c r="BY8" i="93" s="1"/>
  <c r="CI9" i="93"/>
  <c r="CI8" i="93" s="1"/>
  <c r="CQ9" i="93"/>
  <c r="CQ8" i="93" s="1"/>
  <c r="DA9" i="93"/>
  <c r="DA8" i="93" s="1"/>
  <c r="DS9" i="93"/>
  <c r="DS8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34" i="92"/>
  <c r="E20" i="92" s="1"/>
  <c r="DW44" i="92"/>
  <c r="EO20" i="92"/>
  <c r="AY20" i="92"/>
  <c r="CK20" i="92"/>
  <c r="DT20" i="92"/>
  <c r="K9" i="93"/>
  <c r="K8" i="93" s="1"/>
  <c r="U9" i="93"/>
  <c r="U8" i="93" s="1"/>
  <c r="AZ9" i="93"/>
  <c r="AZ8" i="93" s="1"/>
  <c r="BJ9" i="93"/>
  <c r="BJ8" i="93" s="1"/>
  <c r="BR9" i="93"/>
  <c r="BR8" i="93" s="1"/>
  <c r="CB9" i="93"/>
  <c r="CB8" i="93" s="1"/>
  <c r="CL9" i="93"/>
  <c r="CL8" i="93" s="1"/>
  <c r="CT9" i="93"/>
  <c r="CT8" i="93" s="1"/>
  <c r="DD9" i="93"/>
  <c r="DD8" i="93" s="1"/>
  <c r="DN9" i="93"/>
  <c r="DN8" i="93" s="1"/>
  <c r="DV9" i="93"/>
  <c r="DV8" i="93" s="1"/>
  <c r="EF9" i="93"/>
  <c r="EF8" i="93" s="1"/>
  <c r="EP9" i="93"/>
  <c r="EP8" i="93" s="1"/>
  <c r="EX9" i="93"/>
  <c r="EX8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EU19" i="93"/>
  <c r="AW19" i="93"/>
  <c r="I9" i="93"/>
  <c r="I8" i="93" s="1"/>
  <c r="S9" i="93"/>
  <c r="S8" i="93" s="1"/>
  <c r="AA9" i="93"/>
  <c r="AA8" i="93" s="1"/>
  <c r="AX9" i="93"/>
  <c r="AX8" i="93" s="1"/>
  <c r="BP9" i="93"/>
  <c r="BP8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AF19" i="93"/>
  <c r="Y9" i="93"/>
  <c r="Y8" i="93" s="1"/>
  <c r="AV9" i="93"/>
  <c r="AV8" i="93" s="1"/>
  <c r="BD9" i="93"/>
  <c r="BD8" i="93" s="1"/>
  <c r="BN9" i="93"/>
  <c r="BN8" i="93" s="1"/>
  <c r="BX9" i="93"/>
  <c r="BX8" i="93" s="1"/>
  <c r="CF9" i="93"/>
  <c r="CF8" i="93" s="1"/>
  <c r="CP9" i="93"/>
  <c r="CP8" i="93" s="1"/>
  <c r="CZ9" i="93"/>
  <c r="CZ8" i="93" s="1"/>
  <c r="DH9" i="93"/>
  <c r="DH8" i="93" s="1"/>
  <c r="DR9" i="93"/>
  <c r="DR8" i="93" s="1"/>
  <c r="ET9" i="93"/>
  <c r="ET8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AZ20" i="92"/>
  <c r="DU20" i="92"/>
  <c r="DM20" i="92"/>
  <c r="EM37" i="93"/>
  <c r="AV20" i="92"/>
  <c r="CF20" i="92"/>
  <c r="DR20" i="92"/>
  <c r="BZ9" i="93"/>
  <c r="BZ8" i="93" s="1"/>
  <c r="CJ9" i="93"/>
  <c r="CJ8" i="93" s="1"/>
  <c r="EV9" i="93"/>
  <c r="EV8" i="93" s="1"/>
  <c r="BQ19" i="93"/>
  <c r="T19" i="93"/>
  <c r="J9" i="93"/>
  <c r="J8" i="93" s="1"/>
  <c r="AY9" i="93"/>
  <c r="AY8" i="93" s="1"/>
  <c r="BQ9" i="93"/>
  <c r="BQ8" i="93" s="1"/>
  <c r="CA9" i="93"/>
  <c r="CA8" i="93" s="1"/>
  <c r="CK9" i="93"/>
  <c r="CK8" i="93" s="1"/>
  <c r="CS9" i="93"/>
  <c r="CS8" i="93" s="1"/>
  <c r="DC9" i="93"/>
  <c r="DC8" i="93" s="1"/>
  <c r="DM9" i="93"/>
  <c r="DM8" i="93" s="1"/>
  <c r="DU9" i="93"/>
  <c r="DU8" i="93" s="1"/>
  <c r="EW9" i="93"/>
  <c r="EW8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L9" i="93"/>
  <c r="L8" i="93" s="1"/>
  <c r="BA9" i="93"/>
  <c r="BA8" i="93" s="1"/>
  <c r="CC9" i="93"/>
  <c r="CC8" i="93" s="1"/>
  <c r="CM9" i="93"/>
  <c r="CM8" i="93" s="1"/>
  <c r="DE9" i="93"/>
  <c r="DE8" i="93" s="1"/>
  <c r="DO9" i="93"/>
  <c r="DO8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AU9" i="93"/>
  <c r="AU8" i="93" s="1"/>
  <c r="BC9" i="93"/>
  <c r="BC8" i="93" s="1"/>
  <c r="BW9" i="93"/>
  <c r="BW8" i="93" s="1"/>
  <c r="CE9" i="93"/>
  <c r="CE8" i="93" s="1"/>
  <c r="CO9" i="93"/>
  <c r="CO8" i="93" s="1"/>
  <c r="CY9" i="93"/>
  <c r="CY8" i="93" s="1"/>
  <c r="DG9" i="93"/>
  <c r="DG8" i="93" s="1"/>
  <c r="DQ9" i="93"/>
  <c r="DQ8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B8" i="93" s="1"/>
  <c r="DL9" i="93"/>
  <c r="DL8" i="93" s="1"/>
  <c r="DT9" i="93"/>
  <c r="DT8" i="93" s="1"/>
  <c r="AB19" i="93"/>
  <c r="BN19" i="93"/>
  <c r="CZ19" i="93"/>
  <c r="DP19" i="93"/>
  <c r="ER19" i="93"/>
  <c r="W9" i="93"/>
  <c r="W8" i="93" s="1"/>
  <c r="DZ9" i="93"/>
  <c r="DZ8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M9" i="93"/>
  <c r="M8" i="93" s="1"/>
  <c r="AT9" i="93"/>
  <c r="AT8" i="93" s="1"/>
  <c r="BB9" i="93"/>
  <c r="BB8" i="93" s="1"/>
  <c r="BV9" i="93"/>
  <c r="BV8" i="93" s="1"/>
  <c r="CD9" i="93"/>
  <c r="CD8" i="93" s="1"/>
  <c r="CN9" i="93"/>
  <c r="CN8" i="93" s="1"/>
  <c r="CX9" i="93"/>
  <c r="CX8" i="93" s="1"/>
  <c r="DF9" i="93"/>
  <c r="DF8" i="93" s="1"/>
  <c r="DP9" i="93"/>
  <c r="DP8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BU9" i="93"/>
  <c r="BU8" i="93" s="1"/>
  <c r="BA19" i="93"/>
  <c r="BK19" i="93"/>
  <c r="CM19" i="93"/>
  <c r="R9" i="93"/>
  <c r="R8" i="93" s="1"/>
  <c r="EH9" i="93"/>
  <c r="EH8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BE9" i="91"/>
  <c r="CG23" i="91"/>
  <c r="AC24" i="91"/>
  <c r="EK24" i="91"/>
  <c r="CG25" i="91"/>
  <c r="O15" i="91"/>
  <c r="O12" i="92"/>
  <c r="AQ12" i="92"/>
  <c r="EY12" i="92"/>
  <c r="O13" i="92"/>
  <c r="BS13" i="92"/>
  <c r="CU13" i="92"/>
  <c r="CU15" i="92"/>
  <c r="DI15" i="92"/>
  <c r="EK15" i="92"/>
  <c r="AC29" i="92"/>
  <c r="BE29" i="92"/>
  <c r="CG29" i="92"/>
  <c r="DI30" i="92"/>
  <c r="EK30" i="92"/>
  <c r="EY30" i="92"/>
  <c r="AQ32" i="92"/>
  <c r="CG32" i="92"/>
  <c r="DI32" i="92"/>
  <c r="AQ12" i="91"/>
  <c r="CU13" i="91"/>
  <c r="AC28" i="91"/>
  <c r="EK28" i="91"/>
  <c r="CG29" i="91"/>
  <c r="AC30" i="91"/>
  <c r="BE30" i="91"/>
  <c r="DW14" i="93"/>
  <c r="O11" i="93"/>
  <c r="DW11" i="93"/>
  <c r="EY11" i="93"/>
  <c r="CG9" i="91"/>
  <c r="AC32" i="91"/>
  <c r="DI9" i="91"/>
  <c r="DW34" i="91"/>
  <c r="O9" i="91"/>
  <c r="AC9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BI9" i="93"/>
  <c r="BI8" i="93" s="1"/>
  <c r="EE9" i="93"/>
  <c r="EE8" i="93" s="1"/>
  <c r="CU12" i="93"/>
  <c r="EO9" i="93"/>
  <c r="EO8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X9" i="93"/>
  <c r="X8" i="93" s="1"/>
  <c r="F37" i="93"/>
  <c r="N37" i="93"/>
  <c r="W37" i="93"/>
  <c r="AG37" i="93"/>
  <c r="AO3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EC9" i="93"/>
  <c r="EC8" i="93" s="1"/>
  <c r="T9" i="93"/>
  <c r="T8" i="93" s="1"/>
  <c r="AB9" i="93"/>
  <c r="AB8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J9" i="93"/>
  <c r="EJ8" i="93" s="1"/>
  <c r="AQ12" i="93"/>
  <c r="EY14" i="93"/>
  <c r="EK15" i="93"/>
  <c r="EN9" i="93"/>
  <c r="EN8" i="93" s="1"/>
  <c r="AC10" i="93"/>
  <c r="Q9" i="93"/>
  <c r="AS9" i="93"/>
  <c r="BK9" i="93"/>
  <c r="BK8" i="93" s="1"/>
  <c r="BS10" i="93"/>
  <c r="DW10" i="93"/>
  <c r="DK9" i="93"/>
  <c r="EY10" i="93"/>
  <c r="EM9" i="93"/>
  <c r="EU9" i="93"/>
  <c r="EU8" i="93" s="1"/>
  <c r="CG11" i="93"/>
  <c r="DI11" i="93"/>
  <c r="EY13" i="93"/>
  <c r="ED9" i="93"/>
  <c r="ED8" i="93" s="1"/>
  <c r="EY12" i="93"/>
  <c r="EK13" i="93"/>
  <c r="AC14" i="93"/>
  <c r="BS15" i="93"/>
  <c r="CU15" i="93"/>
  <c r="CG16" i="93"/>
  <c r="DI16" i="93"/>
  <c r="EK16" i="93"/>
  <c r="AK9" i="93"/>
  <c r="AK8" i="93" s="1"/>
  <c r="BM9" i="93"/>
  <c r="BM8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FH20" i="92" l="1"/>
  <c r="FO34" i="92"/>
  <c r="BS35" i="92"/>
  <c r="AC35" i="92"/>
  <c r="EK35" i="92"/>
  <c r="BE35" i="92"/>
  <c r="CG35" i="92"/>
  <c r="CE10" i="92"/>
  <c r="CE8" i="92" s="1"/>
  <c r="F10" i="92"/>
  <c r="F8" i="92" s="1"/>
  <c r="CM10" i="92"/>
  <c r="CM8" i="92" s="1"/>
  <c r="V10" i="92"/>
  <c r="V8" i="92" s="1"/>
  <c r="EC10" i="92"/>
  <c r="EC8" i="92" s="1"/>
  <c r="BL10" i="92"/>
  <c r="BL8" i="92" s="1"/>
  <c r="BR10" i="92"/>
  <c r="BR8" i="92" s="1"/>
  <c r="EJ10" i="92"/>
  <c r="EJ8" i="92" s="1"/>
  <c r="BQ10" i="92"/>
  <c r="BQ8" i="92" s="1"/>
  <c r="DA10" i="92"/>
  <c r="DA8" i="92" s="1"/>
  <c r="BG10" i="92"/>
  <c r="BG8" i="92" s="1"/>
  <c r="K10" i="92"/>
  <c r="K8" i="92" s="1"/>
  <c r="AT10" i="92"/>
  <c r="AT8" i="92" s="1"/>
  <c r="DP10" i="92"/>
  <c r="DP8" i="92" s="1"/>
  <c r="AH10" i="92"/>
  <c r="AH8" i="92" s="1"/>
  <c r="Q10" i="92"/>
  <c r="EN10" i="92"/>
  <c r="EN8" i="92" s="1"/>
  <c r="BW10" i="92"/>
  <c r="BW8" i="92" s="1"/>
  <c r="CD10" i="92"/>
  <c r="CD8" i="92" s="1"/>
  <c r="M10" i="92"/>
  <c r="M8" i="92" s="1"/>
  <c r="DT10" i="92"/>
  <c r="DT8" i="92" s="1"/>
  <c r="BC10" i="92"/>
  <c r="BC8" i="92" s="1"/>
  <c r="BJ10" i="92"/>
  <c r="BJ8" i="92" s="1"/>
  <c r="EB10" i="92"/>
  <c r="EB8" i="92" s="1"/>
  <c r="BI10" i="92"/>
  <c r="BI8" i="92" s="1"/>
  <c r="CQ10" i="92"/>
  <c r="CQ8" i="92" s="1"/>
  <c r="DZ10" i="92"/>
  <c r="DZ8" i="92" s="1"/>
  <c r="AK10" i="92"/>
  <c r="AK8" i="92" s="1"/>
  <c r="AY10" i="92"/>
  <c r="AY8" i="92" s="1"/>
  <c r="DF10" i="92"/>
  <c r="DF8" i="92" s="1"/>
  <c r="EE10" i="92"/>
  <c r="EE8" i="92" s="1"/>
  <c r="BN10" i="92"/>
  <c r="BN8" i="92" s="1"/>
  <c r="EU10" i="92"/>
  <c r="EU8" i="92" s="1"/>
  <c r="BV10" i="92"/>
  <c r="BV8" i="92" s="1"/>
  <c r="E10" i="92"/>
  <c r="E8" i="92" s="1"/>
  <c r="DL10" i="92"/>
  <c r="DL8" i="92" s="1"/>
  <c r="AU10" i="92"/>
  <c r="AU8" i="92" s="1"/>
  <c r="AZ10" i="92"/>
  <c r="AZ8" i="92" s="1"/>
  <c r="DS10" i="92"/>
  <c r="DS8" i="92" s="1"/>
  <c r="X10" i="92"/>
  <c r="X8" i="92" s="1"/>
  <c r="DQ10" i="92"/>
  <c r="DQ8" i="92" s="1"/>
  <c r="AA10" i="92"/>
  <c r="AA8" i="92" s="1"/>
  <c r="CX10" i="92"/>
  <c r="CX8" i="92" s="1"/>
  <c r="EQ10" i="92"/>
  <c r="EQ8" i="92" s="1"/>
  <c r="DV10" i="92"/>
  <c r="DV8" i="92" s="1"/>
  <c r="AW10" i="92"/>
  <c r="AW8" i="92" s="1"/>
  <c r="EM10" i="92"/>
  <c r="EM8" i="92" s="1"/>
  <c r="BM10" i="92"/>
  <c r="BM8" i="92" s="1"/>
  <c r="DC10" i="92"/>
  <c r="DC8" i="92" s="1"/>
  <c r="AL10" i="92"/>
  <c r="AL8" i="92" s="1"/>
  <c r="DK10" i="92"/>
  <c r="DK8" i="92" s="1"/>
  <c r="ES10" i="92"/>
  <c r="ES8" i="92" s="1"/>
  <c r="DH10" i="92"/>
  <c r="DH8" i="92" s="1"/>
  <c r="EF10" i="92"/>
  <c r="EF8" i="92" s="1"/>
  <c r="S10" i="92"/>
  <c r="S8" i="92" s="1"/>
  <c r="DG10" i="92"/>
  <c r="DG8" i="92" s="1"/>
  <c r="AJ10" i="92"/>
  <c r="AJ8" i="92" s="1"/>
  <c r="EG10" i="92"/>
  <c r="EG8" i="92" s="1"/>
  <c r="DN10" i="92"/>
  <c r="DN8" i="92" s="1"/>
  <c r="AN10" i="92"/>
  <c r="AN8" i="92" s="1"/>
  <c r="ED10" i="92"/>
  <c r="ED8" i="92" s="1"/>
  <c r="BD10" i="92"/>
  <c r="BD8" i="92" s="1"/>
  <c r="CT10" i="92"/>
  <c r="CT8" i="92" s="1"/>
  <c r="U10" i="92"/>
  <c r="U8" i="92" s="1"/>
  <c r="AI10" i="92"/>
  <c r="AI8" i="92" s="1"/>
  <c r="DB10" i="92"/>
  <c r="DB8" i="92" s="1"/>
  <c r="G10" i="92"/>
  <c r="G8" i="92" s="1"/>
  <c r="EI10" i="92"/>
  <c r="EI8" i="92" s="1"/>
  <c r="AX10" i="92"/>
  <c r="AX8" i="92" s="1"/>
  <c r="CZ10" i="92"/>
  <c r="CZ8" i="92" s="1"/>
  <c r="J10" i="92"/>
  <c r="J8" i="92" s="1"/>
  <c r="CY10" i="92"/>
  <c r="CY8" i="92" s="1"/>
  <c r="Z10" i="92"/>
  <c r="Z8" i="92" s="1"/>
  <c r="DY10" i="92"/>
  <c r="DY8" i="92" s="1"/>
  <c r="DE10" i="92"/>
  <c r="DE8" i="92" s="1"/>
  <c r="AF10" i="92"/>
  <c r="AF8" i="92" s="1"/>
  <c r="DU10" i="92"/>
  <c r="DU8" i="92" s="1"/>
  <c r="AV10" i="92"/>
  <c r="AV8" i="92" s="1"/>
  <c r="CL10" i="92"/>
  <c r="CL8" i="92" s="1"/>
  <c r="L10" i="92"/>
  <c r="L8" i="92" s="1"/>
  <c r="CS10" i="92"/>
  <c r="CS8" i="92" s="1"/>
  <c r="CR10" i="92"/>
  <c r="CR8" i="92" s="1"/>
  <c r="EA10" i="92"/>
  <c r="EA8" i="92" s="1"/>
  <c r="AO10" i="92"/>
  <c r="AO8" i="92" s="1"/>
  <c r="CF10" i="92"/>
  <c r="CF8" i="92" s="1"/>
  <c r="DO10" i="92"/>
  <c r="DO8" i="92" s="1"/>
  <c r="CP10" i="92"/>
  <c r="CP8" i="92" s="1"/>
  <c r="CO10" i="92"/>
  <c r="CO8" i="92" s="1"/>
  <c r="H10" i="92"/>
  <c r="H8" i="92" s="1"/>
  <c r="EP10" i="92"/>
  <c r="EP8" i="92" s="1"/>
  <c r="BK10" i="92"/>
  <c r="BK8" i="92" s="1"/>
  <c r="CW10" i="92"/>
  <c r="CW8" i="92" s="1"/>
  <c r="W10" i="92"/>
  <c r="W8" i="92" s="1"/>
  <c r="DM10" i="92"/>
  <c r="DM8" i="92" s="1"/>
  <c r="AM10" i="92"/>
  <c r="AM8" i="92" s="1"/>
  <c r="CC10" i="92"/>
  <c r="CC8" i="92" s="1"/>
  <c r="D10" i="92"/>
  <c r="D8" i="92" s="1"/>
  <c r="CK10" i="92"/>
  <c r="CK8" i="92" s="1"/>
  <c r="CJ10" i="92"/>
  <c r="CJ8" i="92" s="1"/>
  <c r="DR10" i="92"/>
  <c r="DR8" i="92" s="1"/>
  <c r="AG10" i="92"/>
  <c r="AG8" i="92" s="1"/>
  <c r="ER10" i="92"/>
  <c r="ER8" i="92" s="1"/>
  <c r="BX10" i="92"/>
  <c r="BX8" i="92" s="1"/>
  <c r="AB10" i="92"/>
  <c r="AB8" i="92" s="1"/>
  <c r="EO10" i="92"/>
  <c r="EO8" i="92" s="1"/>
  <c r="R10" i="92"/>
  <c r="R8" i="92" s="1"/>
  <c r="BP10" i="92"/>
  <c r="BP8" i="92" s="1"/>
  <c r="BY10" i="92"/>
  <c r="BY8" i="92" s="1"/>
  <c r="I10" i="92"/>
  <c r="I8" i="92" s="1"/>
  <c r="CB10" i="92"/>
  <c r="CB8" i="92" s="1"/>
  <c r="BA10" i="92"/>
  <c r="BA8" i="92" s="1"/>
  <c r="CN10" i="92"/>
  <c r="CN8" i="92" s="1"/>
  <c r="N10" i="92"/>
  <c r="N8" i="92" s="1"/>
  <c r="DD10" i="92"/>
  <c r="DD8" i="92" s="1"/>
  <c r="ET10" i="92"/>
  <c r="ET8" i="92" s="1"/>
  <c r="CA10" i="92"/>
  <c r="CA8" i="92" s="1"/>
  <c r="BZ10" i="92"/>
  <c r="BZ8" i="92" s="1"/>
  <c r="EH10" i="92"/>
  <c r="EH8" i="92" s="1"/>
  <c r="BO10" i="92"/>
  <c r="BO8" i="92" s="1"/>
  <c r="T10" i="92"/>
  <c r="T8" i="92" s="1"/>
  <c r="BB10" i="92"/>
  <c r="BB8" i="92" s="1"/>
  <c r="BH10" i="92"/>
  <c r="BH8" i="92" s="1"/>
  <c r="AP10" i="92"/>
  <c r="AP8" i="92" s="1"/>
  <c r="Y10" i="92"/>
  <c r="Y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DW17" i="92"/>
  <c r="BS17" i="92"/>
  <c r="CG33" i="91"/>
  <c r="CU20" i="91"/>
  <c r="O26" i="91"/>
  <c r="DI33" i="91"/>
  <c r="CG8" i="93"/>
  <c r="AE10" i="92"/>
  <c r="AJ34" i="92"/>
  <c r="AI20" i="92"/>
  <c r="BU20" i="92"/>
  <c r="CG21" i="92"/>
  <c r="EB20" i="92"/>
  <c r="BE34" i="92"/>
  <c r="AT20" i="92"/>
  <c r="EK17" i="92"/>
  <c r="O17" i="92"/>
  <c r="BS8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FO20" i="92" l="1"/>
  <c r="CY34" i="92"/>
  <c r="CZ34" i="92" s="1"/>
  <c r="DW10" i="92"/>
  <c r="EY10" i="92"/>
  <c r="AC10" i="92"/>
  <c r="O10" i="92"/>
  <c r="EY8" i="92"/>
  <c r="EK10" i="92"/>
  <c r="BS10" i="92"/>
  <c r="Q8" i="92"/>
  <c r="DI10" i="92"/>
  <c r="C8" i="92"/>
  <c r="DI20" i="91"/>
  <c r="BE20" i="91"/>
  <c r="O8" i="91"/>
  <c r="CU10" i="92"/>
  <c r="CI8" i="92"/>
  <c r="BE10" i="92"/>
  <c r="AS8" i="92"/>
  <c r="CG20" i="92"/>
  <c r="EK8" i="92"/>
  <c r="BS20" i="91"/>
  <c r="BE8" i="93"/>
  <c r="BE19" i="93"/>
  <c r="EY8" i="93"/>
  <c r="BS8" i="92"/>
  <c r="EK19" i="93"/>
  <c r="AC8" i="93"/>
  <c r="AQ20" i="91"/>
  <c r="AK34" i="92"/>
  <c r="AJ20" i="92"/>
  <c r="EK20" i="91"/>
  <c r="H34" i="92"/>
  <c r="G20" i="92"/>
  <c r="DW19" i="93"/>
  <c r="CO34" i="92"/>
  <c r="CN20" i="92"/>
  <c r="BE20" i="92"/>
  <c r="O8" i="93"/>
  <c r="AC20" i="91"/>
  <c r="DW8" i="93"/>
  <c r="DW8" i="92"/>
  <c r="AQ10" i="92"/>
  <c r="AE8" i="92"/>
  <c r="BH34" i="92"/>
  <c r="AQ8" i="93"/>
  <c r="O19" i="93"/>
  <c r="S34" i="92"/>
  <c r="R20" i="92"/>
  <c r="EE34" i="92"/>
  <c r="ED20" i="92"/>
  <c r="CG10" i="92"/>
  <c r="BU8" i="92"/>
  <c r="EK8" i="93"/>
  <c r="DI8" i="92"/>
  <c r="CY20" i="92" l="1"/>
  <c r="AC8" i="92"/>
  <c r="O8" i="92"/>
  <c r="CG8" i="92"/>
  <c r="AQ8" i="92"/>
  <c r="DA34" i="92"/>
  <c r="CZ20" i="92"/>
  <c r="AL34" i="92"/>
  <c r="AK20" i="92"/>
  <c r="T34" i="92"/>
  <c r="S20" i="92"/>
  <c r="BE8" i="92"/>
  <c r="BI34" i="92"/>
  <c r="BH20" i="92"/>
  <c r="CU8" i="92"/>
  <c r="EF34" i="92"/>
  <c r="EE20" i="92"/>
  <c r="I34" i="92"/>
  <c r="H20" i="92"/>
  <c r="CP34" i="92"/>
  <c r="CO20" i="92"/>
  <c r="EG34" i="92" l="1"/>
  <c r="EF20" i="92"/>
  <c r="AM34" i="92"/>
  <c r="AL20" i="92"/>
  <c r="CQ34" i="92"/>
  <c r="CP20" i="92"/>
  <c r="BJ34" i="92"/>
  <c r="BI20" i="92"/>
  <c r="DB34" i="92"/>
  <c r="DA20" i="92"/>
  <c r="J34" i="92"/>
  <c r="I20" i="92"/>
  <c r="U34" i="92"/>
  <c r="T20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FB34" i="92"/>
  <c r="EV20" i="92"/>
  <c r="FA34" i="92"/>
  <c r="ES20" i="92"/>
  <c r="DH20" i="92"/>
  <c r="DI34" i="92"/>
  <c r="BQ34" i="92"/>
  <c r="BP20" i="92"/>
  <c r="ET20" i="92"/>
  <c r="AB34" i="92"/>
  <c r="AA20" i="92"/>
  <c r="FG34" i="92" l="1"/>
  <c r="FB20" i="92"/>
  <c r="FA20" i="92"/>
  <c r="FF34" i="92"/>
  <c r="DI20" i="92"/>
  <c r="EY34" i="92"/>
  <c r="FD34" i="92" s="1"/>
  <c r="AB20" i="92"/>
  <c r="AC34" i="92"/>
  <c r="BR34" i="92"/>
  <c r="BQ20" i="92"/>
  <c r="FK34" i="92" l="1"/>
  <c r="FF20" i="92"/>
  <c r="FI34" i="92"/>
  <c r="FD20" i="92"/>
  <c r="FL34" i="92"/>
  <c r="FG20" i="92"/>
  <c r="AC20" i="92"/>
  <c r="BR20" i="92"/>
  <c r="BS34" i="92"/>
  <c r="EY20" i="92"/>
  <c r="FI20" i="92" l="1"/>
  <c r="FP34" i="92"/>
  <c r="FL20" i="92"/>
  <c r="FK20" i="92"/>
  <c r="BS20" i="92"/>
  <c r="FP20" i="92" l="1"/>
  <c r="FM20" i="92"/>
  <c r="EO8" i="85"/>
  <c r="EW8" i="85"/>
  <c r="EN8" i="85"/>
  <c r="EP8" i="85"/>
  <c r="EQ8" i="85"/>
  <c r="ER8" i="85"/>
  <c r="ES8" i="85"/>
  <c r="ET8" i="85"/>
  <c r="EU8" i="85"/>
  <c r="EV8" i="85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FM34" i="92" l="1"/>
  <c r="DW37" i="85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W35" i="85"/>
  <c r="EO35" i="85"/>
  <c r="EY42" i="85"/>
  <c r="EQ35" i="85"/>
  <c r="ES35" i="85"/>
  <c r="EU35" i="85"/>
  <c r="ET35" i="85"/>
  <c r="ER35" i="85"/>
  <c r="EX35" i="85"/>
  <c r="EP35" i="85"/>
  <c r="EK42" i="85"/>
  <c r="EV35" i="85"/>
  <c r="EN35" i="85"/>
  <c r="EJ10" i="85"/>
  <c r="EJ8" i="85" s="1"/>
  <c r="EB10" i="85"/>
  <c r="EB8" i="85" s="1"/>
  <c r="EE35" i="85"/>
  <c r="ED35" i="85"/>
  <c r="EE19" i="85"/>
  <c r="EE18" i="85" s="1"/>
  <c r="EI10" i="85"/>
  <c r="EI8" i="85" s="1"/>
  <c r="EA10" i="85"/>
  <c r="EA8" i="85" s="1"/>
  <c r="EG35" i="85"/>
  <c r="EM35" i="85"/>
  <c r="EC35" i="85"/>
  <c r="ED19" i="85"/>
  <c r="ED18" i="85" s="1"/>
  <c r="EH10" i="85"/>
  <c r="EH8" i="85" s="1"/>
  <c r="DZ10" i="85"/>
  <c r="DZ8" i="85" s="1"/>
  <c r="EJ35" i="85"/>
  <c r="EB35" i="85"/>
  <c r="EF19" i="85"/>
  <c r="EF18" i="85" s="1"/>
  <c r="DQ35" i="85"/>
  <c r="EI35" i="85"/>
  <c r="EA35" i="85"/>
  <c r="EJ19" i="85"/>
  <c r="EJ18" i="85" s="1"/>
  <c r="EB19" i="85"/>
  <c r="EB18" i="85" s="1"/>
  <c r="EF10" i="85"/>
  <c r="EF8" i="85" s="1"/>
  <c r="EH35" i="85"/>
  <c r="DZ35" i="85"/>
  <c r="EI19" i="85"/>
  <c r="EI18" i="85" s="1"/>
  <c r="EA19" i="85"/>
  <c r="EA18" i="85" s="1"/>
  <c r="EE10" i="85"/>
  <c r="EE8" i="85" s="1"/>
  <c r="DW42" i="85"/>
  <c r="EH19" i="85"/>
  <c r="EH18" i="85" s="1"/>
  <c r="DZ19" i="85"/>
  <c r="DZ18" i="85" s="1"/>
  <c r="ED10" i="85"/>
  <c r="ED8" i="85" s="1"/>
  <c r="EF35" i="85"/>
  <c r="EM19" i="85"/>
  <c r="EM18" i="85" s="1"/>
  <c r="EC19" i="85"/>
  <c r="EC18" i="85" s="1"/>
  <c r="EG19" i="85"/>
  <c r="EG18" i="85" s="1"/>
  <c r="EG10" i="85"/>
  <c r="EG8" i="85" s="1"/>
  <c r="EM10" i="85"/>
  <c r="EM8" i="85" s="1"/>
  <c r="EC10" i="85"/>
  <c r="EC8" i="85" s="1"/>
  <c r="DM10" i="85"/>
  <c r="DM8" i="85" s="1"/>
  <c r="DS10" i="85"/>
  <c r="DS8" i="85" s="1"/>
  <c r="DT35" i="85"/>
  <c r="DQ19" i="85"/>
  <c r="DQ18" i="85" s="1"/>
  <c r="DT19" i="85"/>
  <c r="DT18" i="85" s="1"/>
  <c r="DL19" i="85"/>
  <c r="DL18" i="85" s="1"/>
  <c r="DP19" i="85"/>
  <c r="DP18" i="85" s="1"/>
  <c r="DP10" i="85"/>
  <c r="DP8" i="85" s="1"/>
  <c r="DT10" i="85"/>
  <c r="DT8" i="85" s="1"/>
  <c r="DL10" i="85"/>
  <c r="DL8" i="85" s="1"/>
  <c r="DV35" i="85"/>
  <c r="DN35" i="85"/>
  <c r="DR35" i="85"/>
  <c r="DL35" i="85"/>
  <c r="DU10" i="85"/>
  <c r="DU8" i="85" s="1"/>
  <c r="DR19" i="85"/>
  <c r="DR18" i="85" s="1"/>
  <c r="DV19" i="85"/>
  <c r="DV18" i="85" s="1"/>
  <c r="DN19" i="85"/>
  <c r="DN18" i="85" s="1"/>
  <c r="DV10" i="85"/>
  <c r="DV8" i="85" s="1"/>
  <c r="DN10" i="85"/>
  <c r="DN8" i="85" s="1"/>
  <c r="DR10" i="85"/>
  <c r="DR8" i="85" s="1"/>
  <c r="DP35" i="85"/>
  <c r="DU19" i="85"/>
  <c r="DU18" i="85" s="1"/>
  <c r="DQ10" i="85"/>
  <c r="DQ8" i="85" s="1"/>
  <c r="DS35" i="85"/>
  <c r="DY35" i="85"/>
  <c r="DO35" i="85"/>
  <c r="DM19" i="85"/>
  <c r="DM18" i="85" s="1"/>
  <c r="DY19" i="85"/>
  <c r="DY18" i="85" s="1"/>
  <c r="DO19" i="85"/>
  <c r="DO18" i="85" s="1"/>
  <c r="DS19" i="85"/>
  <c r="DS18" i="85" s="1"/>
  <c r="DY10" i="85"/>
  <c r="DY8" i="85" s="1"/>
  <c r="DO10" i="85"/>
  <c r="DO8" i="85" s="1"/>
  <c r="DU35" i="85"/>
  <c r="DM35" i="85"/>
  <c r="DB35" i="85"/>
  <c r="DG10" i="85"/>
  <c r="DG8" i="85" s="1"/>
  <c r="DI42" i="85"/>
  <c r="DK35" i="85"/>
  <c r="CY19" i="85"/>
  <c r="CY18" i="85" s="1"/>
  <c r="DH35" i="85"/>
  <c r="CZ35" i="85"/>
  <c r="DB19" i="85"/>
  <c r="DB18" i="85" s="1"/>
  <c r="DF10" i="85"/>
  <c r="DF8" i="85" s="1"/>
  <c r="CX10" i="85"/>
  <c r="CX8" i="85" s="1"/>
  <c r="DC35" i="85"/>
  <c r="DG35" i="85"/>
  <c r="CY35" i="85"/>
  <c r="CZ10" i="85"/>
  <c r="CZ8" i="85" s="1"/>
  <c r="DE35" i="85"/>
  <c r="CY10" i="85"/>
  <c r="CY8" i="85" s="1"/>
  <c r="DF35" i="85"/>
  <c r="CX35" i="85"/>
  <c r="DH19" i="85"/>
  <c r="DH18" i="85" s="1"/>
  <c r="CZ19" i="85"/>
  <c r="CZ18" i="85" s="1"/>
  <c r="DD10" i="85"/>
  <c r="DD8" i="85" s="1"/>
  <c r="DA35" i="85"/>
  <c r="DG19" i="85"/>
  <c r="DG18" i="85" s="1"/>
  <c r="DC19" i="85"/>
  <c r="DC18" i="85" s="1"/>
  <c r="DC10" i="85"/>
  <c r="DC8" i="85" s="1"/>
  <c r="DD35" i="85"/>
  <c r="DF19" i="85"/>
  <c r="DF18" i="85" s="1"/>
  <c r="CX19" i="85"/>
  <c r="CX18" i="85" s="1"/>
  <c r="DB10" i="85"/>
  <c r="DB8" i="85" s="1"/>
  <c r="DD19" i="85"/>
  <c r="DD18" i="85" s="1"/>
  <c r="DH10" i="85"/>
  <c r="DH8" i="85" s="1"/>
  <c r="DK19" i="85"/>
  <c r="DK18" i="85" s="1"/>
  <c r="DA19" i="85"/>
  <c r="DA18" i="85" s="1"/>
  <c r="DE19" i="85"/>
  <c r="DE18" i="85" s="1"/>
  <c r="DE10" i="85"/>
  <c r="DE8" i="85" s="1"/>
  <c r="DK10" i="85"/>
  <c r="DK8" i="85" s="1"/>
  <c r="DA10" i="85"/>
  <c r="DA8" i="85" s="1"/>
  <c r="CN19" i="85"/>
  <c r="CN18" i="85" s="1"/>
  <c r="CT35" i="85"/>
  <c r="CU42" i="85"/>
  <c r="CN35" i="85"/>
  <c r="CP19" i="85"/>
  <c r="CP18" i="85" s="1"/>
  <c r="CT10" i="85"/>
  <c r="CT8" i="85" s="1"/>
  <c r="CL10" i="85"/>
  <c r="CL8" i="85" s="1"/>
  <c r="CQ35" i="85"/>
  <c r="CW35" i="85"/>
  <c r="CM35" i="85"/>
  <c r="CS19" i="85"/>
  <c r="CS18" i="85" s="1"/>
  <c r="CK19" i="85"/>
  <c r="CK18" i="85" s="1"/>
  <c r="CO19" i="85"/>
  <c r="CO18" i="85" s="1"/>
  <c r="CO10" i="85"/>
  <c r="CO8" i="85" s="1"/>
  <c r="CS10" i="85"/>
  <c r="CS8" i="85" s="1"/>
  <c r="CK10" i="85"/>
  <c r="CK8" i="85" s="1"/>
  <c r="CO35" i="85"/>
  <c r="CS35" i="85"/>
  <c r="CK35" i="85"/>
  <c r="CR35" i="85"/>
  <c r="CJ35" i="85"/>
  <c r="CT19" i="85"/>
  <c r="CT18" i="85" s="1"/>
  <c r="CL19" i="85"/>
  <c r="CL18" i="85" s="1"/>
  <c r="CP10" i="85"/>
  <c r="CP8" i="85" s="1"/>
  <c r="CG42" i="85"/>
  <c r="CR10" i="85"/>
  <c r="CR8" i="85" s="1"/>
  <c r="CP35" i="85"/>
  <c r="CR19" i="85"/>
  <c r="CR18" i="85" s="1"/>
  <c r="CJ19" i="85"/>
  <c r="CJ18" i="85" s="1"/>
  <c r="CN10" i="85"/>
  <c r="CN8" i="85" s="1"/>
  <c r="CL35" i="85"/>
  <c r="CJ10" i="85"/>
  <c r="CJ8" i="85" s="1"/>
  <c r="CW19" i="85"/>
  <c r="CW18" i="85" s="1"/>
  <c r="CM19" i="85"/>
  <c r="CM18" i="85" s="1"/>
  <c r="CQ19" i="85"/>
  <c r="CQ18" i="85" s="1"/>
  <c r="CQ10" i="85"/>
  <c r="CQ8" i="85" s="1"/>
  <c r="CW10" i="85"/>
  <c r="CW8" i="85" s="1"/>
  <c r="CM10" i="85"/>
  <c r="CM8" i="85" s="1"/>
  <c r="CB35" i="85"/>
  <c r="CI19" i="85"/>
  <c r="CI18" i="85" s="1"/>
  <c r="BY19" i="85"/>
  <c r="BY18" i="85" s="1"/>
  <c r="CC19" i="85"/>
  <c r="CC18" i="85" s="1"/>
  <c r="CC10" i="85"/>
  <c r="CC8" i="85" s="1"/>
  <c r="CI10" i="85"/>
  <c r="CI8" i="85" s="1"/>
  <c r="BY10" i="85"/>
  <c r="BY8" i="85" s="1"/>
  <c r="CA35" i="85"/>
  <c r="CB19" i="85"/>
  <c r="CB18" i="85" s="1"/>
  <c r="CF10" i="85"/>
  <c r="CF8" i="85" s="1"/>
  <c r="BX10" i="85"/>
  <c r="BX8" i="85" s="1"/>
  <c r="CC35" i="85"/>
  <c r="CI35" i="85"/>
  <c r="BY35" i="85"/>
  <c r="BZ19" i="85"/>
  <c r="BZ18" i="85" s="1"/>
  <c r="CF35" i="85"/>
  <c r="BX35" i="85"/>
  <c r="CA19" i="85"/>
  <c r="CA18" i="85" s="1"/>
  <c r="CE35" i="85"/>
  <c r="BW35" i="85"/>
  <c r="CF19" i="85"/>
  <c r="CF18" i="85" s="1"/>
  <c r="BX19" i="85"/>
  <c r="BX18" i="85" s="1"/>
  <c r="CB10" i="85"/>
  <c r="CB8" i="85" s="1"/>
  <c r="BW10" i="85"/>
  <c r="BW8" i="85" s="1"/>
  <c r="CD35" i="85"/>
  <c r="BV35" i="85"/>
  <c r="CE19" i="85"/>
  <c r="CE18" i="85" s="1"/>
  <c r="BW19" i="85"/>
  <c r="BW18" i="85" s="1"/>
  <c r="CA10" i="85"/>
  <c r="CA8" i="85" s="1"/>
  <c r="BZ35" i="85"/>
  <c r="CE10" i="85"/>
  <c r="CE8" i="85" s="1"/>
  <c r="BS42" i="85"/>
  <c r="CD19" i="85"/>
  <c r="CD18" i="85" s="1"/>
  <c r="BV19" i="85"/>
  <c r="BV18" i="85" s="1"/>
  <c r="CD10" i="85"/>
  <c r="CD8" i="85" s="1"/>
  <c r="BV10" i="85"/>
  <c r="BV8" i="85" s="1"/>
  <c r="BZ10" i="85"/>
  <c r="BZ8" i="85" s="1"/>
  <c r="BN35" i="85"/>
  <c r="BN19" i="85"/>
  <c r="BN18" i="85" s="1"/>
  <c r="BR10" i="85"/>
  <c r="BR8" i="85" s="1"/>
  <c r="BJ10" i="85"/>
  <c r="BJ8" i="85" s="1"/>
  <c r="AY10" i="85"/>
  <c r="AY8" i="85" s="1"/>
  <c r="BM35" i="85"/>
  <c r="BL35" i="85"/>
  <c r="BL19" i="85"/>
  <c r="BL18" i="85" s="1"/>
  <c r="BP10" i="85"/>
  <c r="BP8" i="85" s="1"/>
  <c r="BH10" i="85"/>
  <c r="BH8" i="85" s="1"/>
  <c r="BU35" i="85"/>
  <c r="BK35" i="85"/>
  <c r="BO19" i="85"/>
  <c r="BO18" i="85" s="1"/>
  <c r="BU19" i="85"/>
  <c r="BU18" i="85" s="1"/>
  <c r="BK19" i="85"/>
  <c r="BK18" i="85" s="1"/>
  <c r="BU10" i="85"/>
  <c r="BU8" i="85" s="1"/>
  <c r="BK10" i="85"/>
  <c r="BK8" i="85" s="1"/>
  <c r="BO10" i="85"/>
  <c r="BO8" i="85" s="1"/>
  <c r="BR35" i="85"/>
  <c r="BJ35" i="85"/>
  <c r="BR19" i="85"/>
  <c r="BR18" i="85" s="1"/>
  <c r="BJ19" i="85"/>
  <c r="BJ18" i="85" s="1"/>
  <c r="BN10" i="85"/>
  <c r="BN8" i="85" s="1"/>
  <c r="BQ35" i="85"/>
  <c r="BI35" i="85"/>
  <c r="BM19" i="85"/>
  <c r="BM18" i="85" s="1"/>
  <c r="BQ19" i="85"/>
  <c r="BQ18" i="85" s="1"/>
  <c r="BI19" i="85"/>
  <c r="BI18" i="85" s="1"/>
  <c r="BQ10" i="85"/>
  <c r="BQ8" i="85" s="1"/>
  <c r="BI10" i="85"/>
  <c r="BI8" i="85" s="1"/>
  <c r="BM10" i="85"/>
  <c r="BM8" i="85" s="1"/>
  <c r="BP35" i="85"/>
  <c r="BH35" i="85"/>
  <c r="BP19" i="85"/>
  <c r="BP18" i="85" s="1"/>
  <c r="BH19" i="85"/>
  <c r="BH18" i="85" s="1"/>
  <c r="BL10" i="85"/>
  <c r="BL8" i="85" s="1"/>
  <c r="BO35" i="85"/>
  <c r="BG35" i="85"/>
  <c r="AW35" i="85"/>
  <c r="BE42" i="85"/>
  <c r="BD35" i="85"/>
  <c r="AV35" i="85"/>
  <c r="BC19" i="85"/>
  <c r="BC18" i="85" s="1"/>
  <c r="AU19" i="85"/>
  <c r="AU18" i="85" s="1"/>
  <c r="AY19" i="85"/>
  <c r="AY18" i="85" s="1"/>
  <c r="BC10" i="85"/>
  <c r="BC8" i="85" s="1"/>
  <c r="AU10" i="85"/>
  <c r="AU8" i="85" s="1"/>
  <c r="AV10" i="85"/>
  <c r="AV8" i="85" s="1"/>
  <c r="AY35" i="85"/>
  <c r="BC35" i="85"/>
  <c r="AU35" i="85"/>
  <c r="AT19" i="85"/>
  <c r="AT18" i="85" s="1"/>
  <c r="BB19" i="85"/>
  <c r="BB18" i="85" s="1"/>
  <c r="AX19" i="85"/>
  <c r="AX18" i="85" s="1"/>
  <c r="AX10" i="85"/>
  <c r="AX8" i="85" s="1"/>
  <c r="BB10" i="85"/>
  <c r="BB8" i="85" s="1"/>
  <c r="AT10" i="85"/>
  <c r="AT8" i="85" s="1"/>
  <c r="AX35" i="85"/>
  <c r="BB35" i="85"/>
  <c r="AT35" i="85"/>
  <c r="AQ42" i="85"/>
  <c r="BD19" i="85"/>
  <c r="BD18" i="85" s="1"/>
  <c r="AV19" i="85"/>
  <c r="AV18" i="85" s="1"/>
  <c r="AZ10" i="85"/>
  <c r="AZ8" i="85" s="1"/>
  <c r="AZ19" i="85"/>
  <c r="AZ18" i="85" s="1"/>
  <c r="AZ35" i="85"/>
  <c r="BA35" i="85"/>
  <c r="BD10" i="85"/>
  <c r="BD8" i="85" s="1"/>
  <c r="BG19" i="85"/>
  <c r="BG18" i="85" s="1"/>
  <c r="AW19" i="85"/>
  <c r="AW18" i="85" s="1"/>
  <c r="BA19" i="85"/>
  <c r="BA18" i="85" s="1"/>
  <c r="BA10" i="85"/>
  <c r="BA8" i="85" s="1"/>
  <c r="BG10" i="85"/>
  <c r="BG8" i="85" s="1"/>
  <c r="AW10" i="85"/>
  <c r="AW8" i="85" s="1"/>
  <c r="AP35" i="85"/>
  <c r="AE19" i="85"/>
  <c r="AE18" i="85" s="1"/>
  <c r="AN35" i="85"/>
  <c r="AF35" i="85"/>
  <c r="AJ35" i="85"/>
  <c r="AS19" i="85"/>
  <c r="AS18" i="85" s="1"/>
  <c r="AI19" i="85"/>
  <c r="AI18" i="85" s="1"/>
  <c r="AM19" i="85"/>
  <c r="AM18" i="85" s="1"/>
  <c r="AM10" i="85"/>
  <c r="AM8" i="85" s="1"/>
  <c r="AS10" i="85"/>
  <c r="AS8" i="85" s="1"/>
  <c r="AI10" i="85"/>
  <c r="AI8" i="85" s="1"/>
  <c r="AM35" i="85"/>
  <c r="AS35" i="85"/>
  <c r="AI35" i="85"/>
  <c r="AL19" i="85"/>
  <c r="AL18" i="85" s="1"/>
  <c r="AP10" i="85"/>
  <c r="AP8" i="85" s="1"/>
  <c r="AH10" i="85"/>
  <c r="AH8" i="85" s="1"/>
  <c r="AO35" i="85"/>
  <c r="AG35" i="85"/>
  <c r="AH35" i="85"/>
  <c r="AP19" i="85"/>
  <c r="AP18" i="85" s="1"/>
  <c r="AH19" i="85"/>
  <c r="AH18" i="85" s="1"/>
  <c r="AL10" i="85"/>
  <c r="AL8" i="85" s="1"/>
  <c r="AG10" i="85"/>
  <c r="AG8" i="85" s="1"/>
  <c r="AL35" i="85"/>
  <c r="AO19" i="85"/>
  <c r="AO18" i="85" s="1"/>
  <c r="AG19" i="85"/>
  <c r="AG18" i="85" s="1"/>
  <c r="AK10" i="85"/>
  <c r="AK8" i="85" s="1"/>
  <c r="AK19" i="85"/>
  <c r="AK18" i="85" s="1"/>
  <c r="AO10" i="85"/>
  <c r="AO8" i="85" s="1"/>
  <c r="AK35" i="85"/>
  <c r="AJ19" i="85"/>
  <c r="AJ18" i="85" s="1"/>
  <c r="AN19" i="85"/>
  <c r="AN18" i="85" s="1"/>
  <c r="AF19" i="85"/>
  <c r="AF18" i="85" s="1"/>
  <c r="AN10" i="85"/>
  <c r="AN8" i="85" s="1"/>
  <c r="AF10" i="85"/>
  <c r="AF8" i="85" s="1"/>
  <c r="AJ10" i="85"/>
  <c r="AJ8" i="85" s="1"/>
  <c r="T10" i="85"/>
  <c r="T8" i="85" s="1"/>
  <c r="U35" i="85"/>
  <c r="AC42" i="85"/>
  <c r="AB35" i="85"/>
  <c r="T35" i="85"/>
  <c r="W19" i="85"/>
  <c r="W18" i="85" s="1"/>
  <c r="AA10" i="85"/>
  <c r="AA8" i="85" s="1"/>
  <c r="S10" i="85"/>
  <c r="S8" i="85" s="1"/>
  <c r="X19" i="85"/>
  <c r="X18" i="85" s="1"/>
  <c r="O42" i="85"/>
  <c r="AA35" i="85"/>
  <c r="S35" i="85"/>
  <c r="AE35" i="85"/>
  <c r="AB19" i="85"/>
  <c r="AB18" i="85" s="1"/>
  <c r="T19" i="85"/>
  <c r="T18" i="85" s="1"/>
  <c r="X10" i="85"/>
  <c r="X8" i="85" s="1"/>
  <c r="X35" i="85"/>
  <c r="AA19" i="85"/>
  <c r="AA18" i="85" s="1"/>
  <c r="S19" i="85"/>
  <c r="S18" i="85" s="1"/>
  <c r="W10" i="85"/>
  <c r="W8" i="85" s="1"/>
  <c r="Y35" i="85"/>
  <c r="W35" i="85"/>
  <c r="V19" i="85"/>
  <c r="V18" i="85" s="1"/>
  <c r="Z19" i="85"/>
  <c r="Z18" i="85" s="1"/>
  <c r="R19" i="85"/>
  <c r="R18" i="85" s="1"/>
  <c r="Z10" i="85"/>
  <c r="Z8" i="85" s="1"/>
  <c r="R10" i="85"/>
  <c r="R8" i="85" s="1"/>
  <c r="V10" i="85"/>
  <c r="V8" i="85" s="1"/>
  <c r="AB10" i="85"/>
  <c r="AB8" i="85" s="1"/>
  <c r="Z35" i="85"/>
  <c r="R35" i="85"/>
  <c r="V35" i="85"/>
  <c r="U19" i="85"/>
  <c r="U18" i="85" s="1"/>
  <c r="Y19" i="85"/>
  <c r="Y18" i="85" s="1"/>
  <c r="Y10" i="85"/>
  <c r="Y8" i="85" s="1"/>
  <c r="AE10" i="85"/>
  <c r="AE8" i="85" s="1"/>
  <c r="U10" i="85"/>
  <c r="U8" i="85" s="1"/>
  <c r="M10" i="85"/>
  <c r="M8" i="85" s="1"/>
  <c r="E10" i="85"/>
  <c r="E8" i="85" s="1"/>
  <c r="I35" i="85"/>
  <c r="E35" i="85"/>
  <c r="I10" i="85"/>
  <c r="I8" i="85" s="1"/>
  <c r="K10" i="85"/>
  <c r="K8" i="85" s="1"/>
  <c r="H10" i="85"/>
  <c r="H8" i="85" s="1"/>
  <c r="I19" i="85"/>
  <c r="I18" i="85" s="1"/>
  <c r="H35" i="85"/>
  <c r="L35" i="85"/>
  <c r="D35" i="85"/>
  <c r="L19" i="85"/>
  <c r="L18" i="85" s="1"/>
  <c r="D19" i="85"/>
  <c r="D18" i="85" s="1"/>
  <c r="H19" i="85"/>
  <c r="H18" i="85" s="1"/>
  <c r="L10" i="85"/>
  <c r="L8" i="85" s="1"/>
  <c r="D10" i="85"/>
  <c r="D8" i="85" s="1"/>
  <c r="E19" i="85"/>
  <c r="E18" i="85" s="1"/>
  <c r="M35" i="85"/>
  <c r="K35" i="85"/>
  <c r="Q35" i="85"/>
  <c r="G35" i="85"/>
  <c r="Q19" i="85"/>
  <c r="Q18" i="85" s="1"/>
  <c r="G19" i="85"/>
  <c r="G18" i="85" s="1"/>
  <c r="K19" i="85"/>
  <c r="K18" i="85" s="1"/>
  <c r="Q10" i="85"/>
  <c r="Q8" i="85" s="1"/>
  <c r="G10" i="85"/>
  <c r="G8" i="85" s="1"/>
  <c r="M19" i="85"/>
  <c r="M18" i="85" s="1"/>
  <c r="J35" i="85"/>
  <c r="N35" i="85"/>
  <c r="F35" i="85"/>
  <c r="N19" i="85"/>
  <c r="N18" i="85" s="1"/>
  <c r="F19" i="85"/>
  <c r="F18" i="85" s="1"/>
  <c r="J19" i="85"/>
  <c r="J18" i="85" s="1"/>
  <c r="J10" i="85"/>
  <c r="J8" i="85" s="1"/>
  <c r="N10" i="85"/>
  <c r="N8" i="85" s="1"/>
  <c r="F10" i="85"/>
  <c r="F8" i="85" s="1"/>
  <c r="C35" i="85"/>
  <c r="C19" i="85"/>
  <c r="C10" i="85"/>
  <c r="FR34" i="92" l="1"/>
  <c r="C18" i="85"/>
  <c r="C8" i="85"/>
  <c r="FR20" i="92" l="1"/>
  <c r="ET10" i="84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EV35" i="84"/>
  <c r="EN35" i="84"/>
  <c r="ER35" i="84"/>
  <c r="EK40" i="84"/>
  <c r="EY40" i="84"/>
  <c r="EF35" i="84"/>
  <c r="EU35" i="84"/>
  <c r="ES19" i="84"/>
  <c r="ES18" i="84" s="1"/>
  <c r="ES10" i="84"/>
  <c r="ES8" i="84" s="1"/>
  <c r="ET18" i="84"/>
  <c r="ET35" i="84"/>
  <c r="ER19" i="84"/>
  <c r="ER18" i="84" s="1"/>
  <c r="ER10" i="84"/>
  <c r="ER8" i="84" s="1"/>
  <c r="ES35" i="84"/>
  <c r="EQ10" i="84"/>
  <c r="EQ8" i="84" s="1"/>
  <c r="EX19" i="84"/>
  <c r="EX18" i="84" s="1"/>
  <c r="EP19" i="84"/>
  <c r="EP18" i="84" s="1"/>
  <c r="EX10" i="84"/>
  <c r="EX8" i="84" s="1"/>
  <c r="EP10" i="84"/>
  <c r="EP8" i="84" s="1"/>
  <c r="ET8" i="84"/>
  <c r="EI35" i="84"/>
  <c r="EA35" i="84"/>
  <c r="EQ35" i="84"/>
  <c r="EW19" i="84"/>
  <c r="EW18" i="84" s="1"/>
  <c r="EO19" i="84"/>
  <c r="EO18" i="84" s="1"/>
  <c r="EW10" i="84"/>
  <c r="EW8" i="84" s="1"/>
  <c r="EO10" i="84"/>
  <c r="EO8" i="84" s="1"/>
  <c r="EX35" i="84"/>
  <c r="EP35" i="84"/>
  <c r="EV19" i="84"/>
  <c r="EV18" i="84" s="1"/>
  <c r="EN19" i="84"/>
  <c r="EN18" i="84" s="1"/>
  <c r="EV10" i="84"/>
  <c r="EV8" i="84" s="1"/>
  <c r="EN10" i="84"/>
  <c r="EN8" i="84" s="1"/>
  <c r="EW35" i="84"/>
  <c r="EO35" i="84"/>
  <c r="EU19" i="84"/>
  <c r="EU18" i="84" s="1"/>
  <c r="EU10" i="84"/>
  <c r="EU8" i="84" s="1"/>
  <c r="EM10" i="84"/>
  <c r="EM8" i="84" s="1"/>
  <c r="EC10" i="84"/>
  <c r="EC8" i="84" s="1"/>
  <c r="EJ10" i="84"/>
  <c r="EJ8" i="84" s="1"/>
  <c r="ED19" i="84"/>
  <c r="ED18" i="84" s="1"/>
  <c r="EH19" i="84"/>
  <c r="EH18" i="84" s="1"/>
  <c r="DZ19" i="84"/>
  <c r="DZ18" i="84" s="1"/>
  <c r="EH10" i="84"/>
  <c r="EH8" i="84" s="1"/>
  <c r="DZ10" i="84"/>
  <c r="DZ8" i="84" s="1"/>
  <c r="ED10" i="84"/>
  <c r="ED8" i="84" s="1"/>
  <c r="EH35" i="84"/>
  <c r="DZ35" i="84"/>
  <c r="DV35" i="84"/>
  <c r="DN35" i="84"/>
  <c r="EE35" i="84"/>
  <c r="DW40" i="84"/>
  <c r="ED35" i="84"/>
  <c r="EG19" i="84"/>
  <c r="EG18" i="84" s="1"/>
  <c r="EM19" i="84"/>
  <c r="EM18" i="84" s="1"/>
  <c r="EC19" i="84"/>
  <c r="EC18" i="84" s="1"/>
  <c r="EG10" i="84"/>
  <c r="EG8" i="84" s="1"/>
  <c r="EG35" i="84"/>
  <c r="EM35" i="84"/>
  <c r="EC35" i="84"/>
  <c r="EF19" i="84"/>
  <c r="EF18" i="84" s="1"/>
  <c r="EJ19" i="84"/>
  <c r="EJ18" i="84" s="1"/>
  <c r="EB19" i="84"/>
  <c r="EB18" i="84" s="1"/>
  <c r="EB10" i="84"/>
  <c r="EB8" i="84" s="1"/>
  <c r="EF10" i="84"/>
  <c r="EF8" i="84" s="1"/>
  <c r="EJ35" i="84"/>
  <c r="EB35" i="84"/>
  <c r="EE19" i="84"/>
  <c r="EE18" i="84" s="1"/>
  <c r="EI19" i="84"/>
  <c r="EI18" i="84" s="1"/>
  <c r="EA19" i="84"/>
  <c r="EA18" i="84" s="1"/>
  <c r="EI10" i="84"/>
  <c r="EI8" i="84" s="1"/>
  <c r="EA10" i="84"/>
  <c r="EA8" i="84" s="1"/>
  <c r="EE10" i="84"/>
  <c r="EE8" i="84" s="1"/>
  <c r="DY35" i="84"/>
  <c r="DO35" i="84"/>
  <c r="DS35" i="84"/>
  <c r="DP19" i="84"/>
  <c r="DP18" i="84" s="1"/>
  <c r="DO10" i="84"/>
  <c r="DO8" i="84" s="1"/>
  <c r="DG35" i="84"/>
  <c r="CY35" i="84"/>
  <c r="DQ19" i="84"/>
  <c r="DQ18" i="84" s="1"/>
  <c r="DU19" i="84"/>
  <c r="DU18" i="84" s="1"/>
  <c r="DM19" i="84"/>
  <c r="DM18" i="84" s="1"/>
  <c r="DU10" i="84"/>
  <c r="DU8" i="84" s="1"/>
  <c r="DM10" i="84"/>
  <c r="DM8" i="84" s="1"/>
  <c r="DQ10" i="84"/>
  <c r="DQ8" i="84" s="1"/>
  <c r="DN10" i="84"/>
  <c r="DN8" i="84" s="1"/>
  <c r="DQ35" i="84"/>
  <c r="DU35" i="84"/>
  <c r="DM35" i="84"/>
  <c r="DN19" i="84"/>
  <c r="DN18" i="84" s="1"/>
  <c r="DV10" i="84"/>
  <c r="DV8" i="84" s="1"/>
  <c r="DL19" i="84"/>
  <c r="DL18" i="84" s="1"/>
  <c r="DL10" i="84"/>
  <c r="DL8" i="84" s="1"/>
  <c r="DP35" i="84"/>
  <c r="DT35" i="84"/>
  <c r="DL35" i="84"/>
  <c r="DV19" i="84"/>
  <c r="DV18" i="84" s="1"/>
  <c r="DR10" i="84"/>
  <c r="DR8" i="84" s="1"/>
  <c r="DR19" i="84"/>
  <c r="DR18" i="84" s="1"/>
  <c r="DT19" i="84"/>
  <c r="DT18" i="84" s="1"/>
  <c r="DT10" i="84"/>
  <c r="DT8" i="84" s="1"/>
  <c r="DP10" i="84"/>
  <c r="DP8" i="84" s="1"/>
  <c r="DS19" i="84"/>
  <c r="DS18" i="84" s="1"/>
  <c r="DY19" i="84"/>
  <c r="DY18" i="84" s="1"/>
  <c r="DO19" i="84"/>
  <c r="DO18" i="84" s="1"/>
  <c r="DY10" i="84"/>
  <c r="DY8" i="84" s="1"/>
  <c r="DS10" i="84"/>
  <c r="DS8" i="84" s="1"/>
  <c r="DE35" i="84"/>
  <c r="DI40" i="84"/>
  <c r="CZ19" i="84"/>
  <c r="CZ18" i="84" s="1"/>
  <c r="DD35" i="84"/>
  <c r="DG19" i="84"/>
  <c r="DG18" i="84" s="1"/>
  <c r="CY19" i="84"/>
  <c r="CY18" i="84" s="1"/>
  <c r="DC10" i="84"/>
  <c r="DC8" i="84" s="1"/>
  <c r="DC35" i="84"/>
  <c r="DF19" i="84"/>
  <c r="DF18" i="84" s="1"/>
  <c r="CX19" i="84"/>
  <c r="CX18" i="84" s="1"/>
  <c r="DB10" i="84"/>
  <c r="DB8" i="84" s="1"/>
  <c r="DH19" i="84"/>
  <c r="DH18" i="84" s="1"/>
  <c r="DD10" i="84"/>
  <c r="DD8" i="84" s="1"/>
  <c r="DE19" i="84"/>
  <c r="DE18" i="84" s="1"/>
  <c r="DK10" i="84"/>
  <c r="DK8" i="84" s="1"/>
  <c r="DA10" i="84"/>
  <c r="DA8" i="84" s="1"/>
  <c r="DK35" i="84"/>
  <c r="DA35" i="84"/>
  <c r="DD19" i="84"/>
  <c r="DD18" i="84" s="1"/>
  <c r="DH10" i="84"/>
  <c r="DH8" i="84" s="1"/>
  <c r="CZ10" i="84"/>
  <c r="CZ8" i="84" s="1"/>
  <c r="DH35" i="84"/>
  <c r="CZ35" i="84"/>
  <c r="DC19" i="84"/>
  <c r="DC18" i="84" s="1"/>
  <c r="DG10" i="84"/>
  <c r="DG8" i="84" s="1"/>
  <c r="CY10" i="84"/>
  <c r="CY8" i="84" s="1"/>
  <c r="DB19" i="84"/>
  <c r="DB18" i="84" s="1"/>
  <c r="DF10" i="84"/>
  <c r="DF8" i="84" s="1"/>
  <c r="CX10" i="84"/>
  <c r="CX8" i="84" s="1"/>
  <c r="DB35" i="84"/>
  <c r="DF35" i="84"/>
  <c r="CX35" i="84"/>
  <c r="DK19" i="84"/>
  <c r="DK18" i="84" s="1"/>
  <c r="DA19" i="84"/>
  <c r="DA18" i="84" s="1"/>
  <c r="DE10" i="84"/>
  <c r="DE8" i="84" s="1"/>
  <c r="CT35" i="84"/>
  <c r="CL35" i="84"/>
  <c r="CS35" i="84"/>
  <c r="CI35" i="84"/>
  <c r="CU40" i="84"/>
  <c r="CK35" i="84"/>
  <c r="CR35" i="84"/>
  <c r="CJ35" i="84"/>
  <c r="CN19" i="84"/>
  <c r="CN18" i="84" s="1"/>
  <c r="CR19" i="84"/>
  <c r="CR18" i="84" s="1"/>
  <c r="CJ19" i="84"/>
  <c r="CJ18" i="84" s="1"/>
  <c r="CR10" i="84"/>
  <c r="CR8" i="84" s="1"/>
  <c r="CJ10" i="84"/>
  <c r="CJ8" i="84" s="1"/>
  <c r="CN10" i="84"/>
  <c r="CN8" i="84" s="1"/>
  <c r="CL19" i="84"/>
  <c r="CL18" i="84" s="1"/>
  <c r="CQ35" i="84"/>
  <c r="CQ19" i="84"/>
  <c r="CQ18" i="84" s="1"/>
  <c r="CQ10" i="84"/>
  <c r="CQ8" i="84" s="1"/>
  <c r="CW10" i="84"/>
  <c r="CW8" i="84" s="1"/>
  <c r="CM10" i="84"/>
  <c r="CM8" i="84" s="1"/>
  <c r="CP35" i="84"/>
  <c r="CP19" i="84"/>
  <c r="CP18" i="84" s="1"/>
  <c r="CT10" i="84"/>
  <c r="CT8" i="84" s="1"/>
  <c r="CL10" i="84"/>
  <c r="CL8" i="84" s="1"/>
  <c r="CO35" i="84"/>
  <c r="CS19" i="84"/>
  <c r="CS18" i="84" s="1"/>
  <c r="CK19" i="84"/>
  <c r="CK18" i="84" s="1"/>
  <c r="CO19" i="84"/>
  <c r="CO18" i="84" s="1"/>
  <c r="CO10" i="84"/>
  <c r="CO8" i="84" s="1"/>
  <c r="CS10" i="84"/>
  <c r="CS8" i="84" s="1"/>
  <c r="CK10" i="84"/>
  <c r="CK8" i="84" s="1"/>
  <c r="CT19" i="84"/>
  <c r="CT18" i="84" s="1"/>
  <c r="CN35" i="84"/>
  <c r="CP10" i="84"/>
  <c r="CP8" i="84" s="1"/>
  <c r="CW35" i="84"/>
  <c r="CM35" i="84"/>
  <c r="CW19" i="84"/>
  <c r="CW18" i="84" s="1"/>
  <c r="CM19" i="84"/>
  <c r="CM18" i="84" s="1"/>
  <c r="CI19" i="84"/>
  <c r="CI18" i="84" s="1"/>
  <c r="CI10" i="84"/>
  <c r="CI8" i="84" s="1"/>
  <c r="BV30" i="84" l="1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BP10" i="84"/>
  <c r="BP8" i="84" s="1"/>
  <c r="CC35" i="84"/>
  <c r="BY35" i="84"/>
  <c r="CB35" i="84"/>
  <c r="CB10" i="84"/>
  <c r="CB8" i="84" s="1"/>
  <c r="CG40" i="84"/>
  <c r="BZ35" i="84"/>
  <c r="CA19" i="84"/>
  <c r="CA18" i="84" s="1"/>
  <c r="BI10" i="84"/>
  <c r="BI8" i="84" s="1"/>
  <c r="CA35" i="84"/>
  <c r="BY19" i="84"/>
  <c r="BY18" i="84" s="1"/>
  <c r="BW35" i="84"/>
  <c r="BZ10" i="84"/>
  <c r="BZ8" i="84" s="1"/>
  <c r="BZ19" i="84"/>
  <c r="BZ18" i="84" s="1"/>
  <c r="CA10" i="84"/>
  <c r="CA8" i="84" s="1"/>
  <c r="BY10" i="84"/>
  <c r="BY8" i="84" s="1"/>
  <c r="CF35" i="84"/>
  <c r="BX35" i="84"/>
  <c r="CF10" i="84"/>
  <c r="CF8" i="84" s="1"/>
  <c r="BX10" i="84"/>
  <c r="BX8" i="84" s="1"/>
  <c r="AK35" i="84"/>
  <c r="BM35" i="84"/>
  <c r="BQ10" i="84"/>
  <c r="BQ8" i="84" s="1"/>
  <c r="CE10" i="84"/>
  <c r="CE8" i="84" s="1"/>
  <c r="BW10" i="84"/>
  <c r="BW8" i="84" s="1"/>
  <c r="CD35" i="84"/>
  <c r="BV35" i="84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BV10" i="84"/>
  <c r="BV8" i="84" s="1"/>
  <c r="CC19" i="84"/>
  <c r="CC18" i="84" s="1"/>
  <c r="CC10" i="84"/>
  <c r="CC8" i="84" s="1"/>
  <c r="CB19" i="84"/>
  <c r="CB18" i="84" s="1"/>
  <c r="BS40" i="84"/>
  <c r="BH10" i="84"/>
  <c r="BH8" i="84" s="1"/>
  <c r="BO35" i="84"/>
  <c r="BU35" i="84"/>
  <c r="BK35" i="84"/>
  <c r="BL10" i="84"/>
  <c r="BL8" i="84" s="1"/>
  <c r="BR19" i="84"/>
  <c r="BR18" i="84" s="1"/>
  <c r="BJ19" i="84"/>
  <c r="BJ18" i="84" s="1"/>
  <c r="BN19" i="84"/>
  <c r="BN18" i="84" s="1"/>
  <c r="BN10" i="84"/>
  <c r="BN8" i="84" s="1"/>
  <c r="BR10" i="84"/>
  <c r="BR8" i="84" s="1"/>
  <c r="BJ10" i="84"/>
  <c r="BJ8" i="84" s="1"/>
  <c r="BQ35" i="84"/>
  <c r="BI35" i="84"/>
  <c r="BP19" i="84"/>
  <c r="BP18" i="84" s="1"/>
  <c r="BL35" i="84"/>
  <c r="BP35" i="84"/>
  <c r="BH35" i="84"/>
  <c r="BO19" i="84"/>
  <c r="BO18" i="84" s="1"/>
  <c r="BU19" i="84"/>
  <c r="BU18" i="84" s="1"/>
  <c r="BK19" i="84"/>
  <c r="BK18" i="84" s="1"/>
  <c r="BU10" i="84"/>
  <c r="BU8" i="84" s="1"/>
  <c r="BK10" i="84"/>
  <c r="BK8" i="84" s="1"/>
  <c r="BO10" i="84"/>
  <c r="BO8" i="84" s="1"/>
  <c r="BL19" i="84"/>
  <c r="BL18" i="84" s="1"/>
  <c r="BR35" i="84"/>
  <c r="BJ35" i="84"/>
  <c r="BN35" i="84"/>
  <c r="BH19" i="84"/>
  <c r="BH18" i="84" s="1"/>
  <c r="BM19" i="84"/>
  <c r="BM18" i="84" s="1"/>
  <c r="BQ19" i="84"/>
  <c r="BQ18" i="84" s="1"/>
  <c r="BI19" i="84"/>
  <c r="BI18" i="84" s="1"/>
  <c r="BM10" i="84"/>
  <c r="BM8" i="84" s="1"/>
  <c r="AZ10" i="84"/>
  <c r="AZ8" i="84" s="1"/>
  <c r="BA35" i="84"/>
  <c r="AZ35" i="84"/>
  <c r="AX35" i="84"/>
  <c r="BE40" i="84"/>
  <c r="BG35" i="84"/>
  <c r="BD19" i="84"/>
  <c r="BD18" i="84" s="1"/>
  <c r="AV19" i="84"/>
  <c r="AV18" i="84" s="1"/>
  <c r="AO35" i="84"/>
  <c r="AY35" i="84"/>
  <c r="BC19" i="84"/>
  <c r="BC18" i="84" s="1"/>
  <c r="AU19" i="84"/>
  <c r="AU18" i="84" s="1"/>
  <c r="AY10" i="84"/>
  <c r="AY8" i="84" s="1"/>
  <c r="BB19" i="84"/>
  <c r="BB18" i="84" s="1"/>
  <c r="AT19" i="84"/>
  <c r="AT18" i="84" s="1"/>
  <c r="AX10" i="84"/>
  <c r="AX8" i="84" s="1"/>
  <c r="AW35" i="84"/>
  <c r="BD35" i="84"/>
  <c r="AV35" i="84"/>
  <c r="AZ19" i="84"/>
  <c r="AZ18" i="84" s="1"/>
  <c r="BD10" i="84"/>
  <c r="BD8" i="84" s="1"/>
  <c r="AV10" i="84"/>
  <c r="AV8" i="84" s="1"/>
  <c r="BC35" i="84"/>
  <c r="AU35" i="84"/>
  <c r="AY19" i="84"/>
  <c r="AY18" i="84" s="1"/>
  <c r="BC10" i="84"/>
  <c r="BC8" i="84" s="1"/>
  <c r="AU10" i="84"/>
  <c r="AU8" i="84" s="1"/>
  <c r="BB35" i="84"/>
  <c r="AT35" i="84"/>
  <c r="AX19" i="84"/>
  <c r="AX18" i="84" s="1"/>
  <c r="BB10" i="84"/>
  <c r="BB8" i="84" s="1"/>
  <c r="AT10" i="84"/>
  <c r="AT8" i="84" s="1"/>
  <c r="BA19" i="84"/>
  <c r="BA18" i="84" s="1"/>
  <c r="BG19" i="84"/>
  <c r="BG18" i="84" s="1"/>
  <c r="AW19" i="84"/>
  <c r="AW18" i="84" s="1"/>
  <c r="BG10" i="84"/>
  <c r="BG8" i="84" s="1"/>
  <c r="AW10" i="84"/>
  <c r="AW8" i="84" s="1"/>
  <c r="BA10" i="84"/>
  <c r="BA8" i="84" s="1"/>
  <c r="AN35" i="84"/>
  <c r="AF35" i="84"/>
  <c r="AG8" i="84"/>
  <c r="AQ40" i="84"/>
  <c r="AH8" i="84"/>
  <c r="AO8" i="84"/>
  <c r="AG35" i="84"/>
  <c r="AS10" i="84"/>
  <c r="AS8" i="84" s="1"/>
  <c r="AL19" i="84"/>
  <c r="AL18" i="84" s="1"/>
  <c r="AP8" i="84"/>
  <c r="AK19" i="84"/>
  <c r="AK18" i="84" s="1"/>
  <c r="AO19" i="84"/>
  <c r="AO18" i="84" s="1"/>
  <c r="AG19" i="84"/>
  <c r="AG18" i="84" s="1"/>
  <c r="AK8" i="84"/>
  <c r="AP35" i="84"/>
  <c r="AH35" i="84"/>
  <c r="AN19" i="84"/>
  <c r="AN18" i="84" s="1"/>
  <c r="AF19" i="84"/>
  <c r="AF18" i="84" s="1"/>
  <c r="AJ8" i="84"/>
  <c r="AS35" i="84"/>
  <c r="AI35" i="84"/>
  <c r="AM35" i="84"/>
  <c r="AL35" i="84"/>
  <c r="AJ19" i="84"/>
  <c r="AJ18" i="84" s="1"/>
  <c r="AN8" i="84"/>
  <c r="AF8" i="84"/>
  <c r="AI8" i="84"/>
  <c r="L35" i="84"/>
  <c r="D35" i="84"/>
  <c r="AS19" i="84"/>
  <c r="AS18" i="84" s="1"/>
  <c r="AI19" i="84"/>
  <c r="AI18" i="84" s="1"/>
  <c r="AM8" i="84"/>
  <c r="AM19" i="84"/>
  <c r="AM18" i="84" s="1"/>
  <c r="G10" i="84"/>
  <c r="G8" i="84" s="1"/>
  <c r="Y35" i="84"/>
  <c r="AJ35" i="84"/>
  <c r="AP19" i="84"/>
  <c r="AP18" i="84" s="1"/>
  <c r="AH19" i="84"/>
  <c r="AH18" i="84" s="1"/>
  <c r="AL8" i="84"/>
  <c r="Z35" i="84"/>
  <c r="W19" i="84"/>
  <c r="W18" i="84" s="1"/>
  <c r="H35" i="84"/>
  <c r="R35" i="84"/>
  <c r="Z19" i="84"/>
  <c r="Z18" i="84" s="1"/>
  <c r="AC40" i="84"/>
  <c r="AB19" i="84"/>
  <c r="AB18" i="84" s="1"/>
  <c r="T19" i="84"/>
  <c r="T18" i="84" s="1"/>
  <c r="X10" i="84"/>
  <c r="X8" i="84" s="1"/>
  <c r="X35" i="84"/>
  <c r="AA19" i="84"/>
  <c r="AA18" i="84" s="1"/>
  <c r="S19" i="84"/>
  <c r="S18" i="84" s="1"/>
  <c r="AA10" i="84"/>
  <c r="AA8" i="84" s="1"/>
  <c r="S10" i="84"/>
  <c r="S8" i="84" s="1"/>
  <c r="W10" i="84"/>
  <c r="W8" i="84" s="1"/>
  <c r="R19" i="84"/>
  <c r="R18" i="84" s="1"/>
  <c r="V10" i="84"/>
  <c r="V8" i="84" s="1"/>
  <c r="V35" i="84"/>
  <c r="Y19" i="84"/>
  <c r="Y18" i="84" s="1"/>
  <c r="AE10" i="84"/>
  <c r="AE8" i="84" s="1"/>
  <c r="U10" i="84"/>
  <c r="U8" i="84" s="1"/>
  <c r="AE35" i="84"/>
  <c r="U35" i="84"/>
  <c r="X19" i="84"/>
  <c r="X18" i="84" s="1"/>
  <c r="AB10" i="84"/>
  <c r="AB8" i="84" s="1"/>
  <c r="T10" i="84"/>
  <c r="T8" i="84" s="1"/>
  <c r="AB35" i="84"/>
  <c r="T35" i="84"/>
  <c r="W35" i="84"/>
  <c r="AA35" i="84"/>
  <c r="S35" i="84"/>
  <c r="V19" i="84"/>
  <c r="V18" i="84" s="1"/>
  <c r="Z10" i="84"/>
  <c r="Z8" i="84" s="1"/>
  <c r="R10" i="84"/>
  <c r="R8" i="84" s="1"/>
  <c r="AE19" i="84"/>
  <c r="AE18" i="84" s="1"/>
  <c r="U19" i="84"/>
  <c r="U18" i="84" s="1"/>
  <c r="Y10" i="84"/>
  <c r="Y8" i="84" s="1"/>
  <c r="J10" i="84"/>
  <c r="J8" i="84" s="1"/>
  <c r="J35" i="84"/>
  <c r="I35" i="84"/>
  <c r="O40" i="84"/>
  <c r="C35" i="84"/>
  <c r="K35" i="84"/>
  <c r="Q35" i="84"/>
  <c r="G35" i="84"/>
  <c r="M19" i="84"/>
  <c r="M18" i="84" s="1"/>
  <c r="E19" i="84"/>
  <c r="E18" i="84" s="1"/>
  <c r="I10" i="84"/>
  <c r="I8" i="84" s="1"/>
  <c r="N35" i="84"/>
  <c r="F35" i="84"/>
  <c r="F19" i="84"/>
  <c r="F18" i="84" s="1"/>
  <c r="M35" i="84"/>
  <c r="E35" i="84"/>
  <c r="N19" i="84"/>
  <c r="N18" i="84" s="1"/>
  <c r="J19" i="84"/>
  <c r="J18" i="84" s="1"/>
  <c r="N10" i="84"/>
  <c r="N8" i="84" s="1"/>
  <c r="F10" i="84"/>
  <c r="F8" i="84" s="1"/>
  <c r="I19" i="84"/>
  <c r="I18" i="84" s="1"/>
  <c r="M10" i="84"/>
  <c r="M8" i="84" s="1"/>
  <c r="E10" i="84"/>
  <c r="E8" i="84" s="1"/>
  <c r="L19" i="84"/>
  <c r="L18" i="84" s="1"/>
  <c r="D19" i="84"/>
  <c r="D18" i="84" s="1"/>
  <c r="H19" i="84"/>
  <c r="H18" i="84" s="1"/>
  <c r="H10" i="84"/>
  <c r="H8" i="84" s="1"/>
  <c r="L10" i="84"/>
  <c r="L8" i="84" s="1"/>
  <c r="D10" i="84"/>
  <c r="D8" i="84" s="1"/>
  <c r="K19" i="84"/>
  <c r="K18" i="84" s="1"/>
  <c r="Q19" i="84"/>
  <c r="Q18" i="84" s="1"/>
  <c r="G19" i="84"/>
  <c r="G18" i="84" s="1"/>
  <c r="Q10" i="84"/>
  <c r="Q8" i="84" s="1"/>
  <c r="K10" i="84"/>
  <c r="K8" i="84" s="1"/>
  <c r="C19" i="84"/>
  <c r="C10" i="84"/>
  <c r="C18" i="84" l="1"/>
  <c r="C8" i="84"/>
  <c r="AQ36" i="84" l="1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CG10" i="85" l="1"/>
  <c r="DI19" i="85"/>
  <c r="BE30" i="85"/>
  <c r="DI35" i="85"/>
  <c r="EK18" i="85"/>
  <c r="AQ30" i="85"/>
  <c r="EY30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5" i="85"/>
  <c r="DW8" i="85"/>
  <c r="AC10" i="85"/>
  <c r="DI30" i="85"/>
  <c r="BE35" i="85"/>
  <c r="DI10" i="85"/>
  <c r="AQ19" i="85"/>
  <c r="EY19" i="85"/>
  <c r="CU30" i="85"/>
  <c r="AQ35" i="85"/>
  <c r="EY35" i="85"/>
  <c r="BE8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5" i="85"/>
  <c r="DW35" i="85"/>
  <c r="BE18" i="85"/>
  <c r="O18" i="85"/>
  <c r="DW18" i="85"/>
  <c r="CU18" i="85"/>
  <c r="EK19" i="85"/>
  <c r="AQ8" i="85"/>
  <c r="EY8" i="85"/>
  <c r="CU19" i="85"/>
  <c r="DI8" i="85"/>
  <c r="BE19" i="85"/>
  <c r="BS8" i="85"/>
  <c r="O19" i="85"/>
  <c r="DW19" i="85"/>
  <c r="AC8" i="85" l="1"/>
  <c r="CG8" i="85"/>
  <c r="EY18" i="85"/>
  <c r="AC18" i="85"/>
  <c r="CG18" i="85"/>
  <c r="AQ18" i="85"/>
  <c r="DI18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K10" i="84" l="1"/>
  <c r="O30" i="84"/>
  <c r="AC30" i="84"/>
  <c r="EK30" i="84"/>
  <c r="BE10" i="84"/>
  <c r="DI30" i="84"/>
  <c r="CU30" i="84"/>
  <c r="CG30" i="84"/>
  <c r="DI10" i="84"/>
  <c r="BE30" i="84"/>
  <c r="AQ30" i="84"/>
  <c r="EY30" i="84"/>
  <c r="AC8" i="84"/>
  <c r="BE8" i="84"/>
  <c r="O10" i="84"/>
  <c r="AQ10" i="84"/>
  <c r="DI19" i="84"/>
  <c r="DW19" i="84"/>
  <c r="O8" i="84"/>
  <c r="CU18" i="84"/>
  <c r="CU19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EK19" i="84"/>
  <c r="BS8" i="84"/>
  <c r="CG10" i="84"/>
  <c r="AC19" i="84"/>
  <c r="CG8" i="84"/>
  <c r="O19" i="84"/>
  <c r="EY19" i="84"/>
  <c r="BE18" i="84" l="1"/>
  <c r="EK8" i="84"/>
  <c r="O18" i="84"/>
  <c r="DW18" i="84"/>
  <c r="AC18" i="84"/>
  <c r="BS18" i="84"/>
  <c r="EK18" i="84"/>
  <c r="AQ18" i="84"/>
  <c r="EY18" i="84"/>
  <c r="CG18" i="84"/>
  <c r="DI18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FM43" i="91" l="1"/>
  <c r="EY43" i="91" l="1"/>
  <c r="AQ43" i="91" l="1"/>
  <c r="AC43" i="91" l="1"/>
  <c r="O43" i="91"/>
  <c r="BE43" i="91"/>
  <c r="DW43" i="91"/>
  <c r="DI43" i="91" l="1"/>
  <c r="BS43" i="91" l="1"/>
  <c r="CG43" i="91" l="1"/>
  <c r="CU43" i="91"/>
  <c r="FM40" i="91" l="1"/>
  <c r="CU40" i="91" l="1"/>
  <c r="AQ40" i="91"/>
  <c r="CG40" i="91"/>
  <c r="BS40" i="91"/>
  <c r="AC40" i="91"/>
  <c r="EY40" i="91"/>
  <c r="DI40" i="91"/>
  <c r="O40" i="91"/>
  <c r="DW40" i="91"/>
  <c r="EK40" i="91"/>
  <c r="BE40" i="91"/>
  <c r="FB10" i="91" l="1"/>
  <c r="FB8" i="91" s="1"/>
  <c r="FB19" i="91"/>
  <c r="FM32" i="91" l="1"/>
  <c r="FA19" i="91"/>
  <c r="FM16" i="91"/>
  <c r="FA10" i="91"/>
  <c r="EK43" i="91" l="1"/>
  <c r="FM10" i="91"/>
  <c r="FA8" i="91"/>
  <c r="FM19" i="91"/>
  <c r="FM8" i="91" l="1"/>
  <c r="FM39" i="91" l="1"/>
  <c r="ES19" i="91" l="1"/>
  <c r="ES10" i="91"/>
  <c r="ES8" i="91" s="1"/>
  <c r="EN19" i="91" l="1"/>
  <c r="EN10" i="91"/>
  <c r="EN8" i="91" s="1"/>
  <c r="EU10" i="91"/>
  <c r="EU8" i="91" s="1"/>
  <c r="EU19" i="91"/>
  <c r="EX10" i="91"/>
  <c r="EX8" i="91" s="1"/>
  <c r="EX19" i="91"/>
  <c r="ER19" i="91"/>
  <c r="ER10" i="91"/>
  <c r="ER8" i="91" s="1"/>
  <c r="EO19" i="91"/>
  <c r="EO10" i="91"/>
  <c r="EO8" i="91" s="1"/>
  <c r="EV10" i="91"/>
  <c r="EV8" i="91" s="1"/>
  <c r="EV19" i="91"/>
  <c r="ET19" i="91"/>
  <c r="ET10" i="91"/>
  <c r="ET8" i="91" s="1"/>
  <c r="EW19" i="91"/>
  <c r="EW10" i="91"/>
  <c r="EW8" i="91" s="1"/>
  <c r="EP19" i="91"/>
  <c r="EP10" i="91"/>
  <c r="EP8" i="91" s="1"/>
  <c r="EQ19" i="91"/>
  <c r="EQ10" i="91"/>
  <c r="EQ8" i="91" s="1"/>
  <c r="ED19" i="91" l="1"/>
  <c r="ED10" i="91"/>
  <c r="ED8" i="91" s="1"/>
  <c r="EC19" i="91"/>
  <c r="EC10" i="91"/>
  <c r="EC8" i="91" s="1"/>
  <c r="EG19" i="91"/>
  <c r="EG10" i="91"/>
  <c r="EG8" i="91" s="1"/>
  <c r="DZ10" i="91"/>
  <c r="DZ8" i="91" s="1"/>
  <c r="DZ19" i="91"/>
  <c r="EH10" i="91"/>
  <c r="EH8" i="91" s="1"/>
  <c r="EH19" i="91"/>
  <c r="EB10" i="91"/>
  <c r="EB8" i="91" s="1"/>
  <c r="EB19" i="91"/>
  <c r="EJ19" i="91"/>
  <c r="EJ10" i="91"/>
  <c r="EJ8" i="91" s="1"/>
  <c r="EF10" i="91"/>
  <c r="EF8" i="91" s="1"/>
  <c r="EF19" i="91"/>
  <c r="EA10" i="91"/>
  <c r="EA8" i="91" s="1"/>
  <c r="EA19" i="91"/>
  <c r="EE19" i="91"/>
  <c r="EE10" i="91"/>
  <c r="EE8" i="91" s="1"/>
  <c r="EI19" i="91"/>
  <c r="EI10" i="91"/>
  <c r="EI8" i="91" s="1"/>
  <c r="EM10" i="91" l="1"/>
  <c r="EY16" i="91"/>
  <c r="EY32" i="91"/>
  <c r="EM19" i="91"/>
  <c r="DO19" i="91" l="1"/>
  <c r="DO10" i="91"/>
  <c r="DO8" i="91" s="1"/>
  <c r="EY19" i="91"/>
  <c r="EM8" i="91"/>
  <c r="EY10" i="91"/>
  <c r="DQ19" i="91" l="1"/>
  <c r="DQ10" i="91"/>
  <c r="DQ8" i="91" s="1"/>
  <c r="DM10" i="91"/>
  <c r="DM8" i="91" s="1"/>
  <c r="DM19" i="91"/>
  <c r="EY8" i="91"/>
  <c r="DN10" i="91"/>
  <c r="DN8" i="91" s="1"/>
  <c r="DN19" i="91"/>
  <c r="DT19" i="91"/>
  <c r="DT10" i="91"/>
  <c r="DT8" i="91" s="1"/>
  <c r="DU19" i="91"/>
  <c r="DU10" i="91"/>
  <c r="DU8" i="91" s="1"/>
  <c r="DR19" i="91"/>
  <c r="DR10" i="91"/>
  <c r="DR8" i="91" s="1"/>
  <c r="DV19" i="91"/>
  <c r="DV10" i="91"/>
  <c r="DV8" i="91" s="1"/>
  <c r="DS19" i="91"/>
  <c r="DS10" i="91"/>
  <c r="DS8" i="91" s="1"/>
  <c r="DL19" i="91"/>
  <c r="DL10" i="91"/>
  <c r="DL8" i="91" s="1"/>
  <c r="DP19" i="91"/>
  <c r="DP10" i="91"/>
  <c r="DP8" i="91" s="1"/>
  <c r="EK16" i="91" l="1"/>
  <c r="DY10" i="91"/>
  <c r="DY19" i="91"/>
  <c r="EK32" i="91"/>
  <c r="EK19" i="91" l="1"/>
  <c r="EK10" i="91"/>
  <c r="DY8" i="91"/>
  <c r="EK8" i="91" l="1"/>
  <c r="BC19" i="91" l="1"/>
  <c r="BC10" i="91"/>
  <c r="BC8" i="91" s="1"/>
  <c r="AX10" i="91"/>
  <c r="AX8" i="91" s="1"/>
  <c r="AX19" i="91"/>
  <c r="AY10" i="91"/>
  <c r="AY8" i="91" s="1"/>
  <c r="AY19" i="91"/>
  <c r="AP10" i="91"/>
  <c r="AP8" i="91" s="1"/>
  <c r="AP19" i="91"/>
  <c r="BH10" i="91"/>
  <c r="BH8" i="91" s="1"/>
  <c r="BH19" i="91"/>
  <c r="BP19" i="91"/>
  <c r="BP10" i="91"/>
  <c r="BP8" i="91" s="1"/>
  <c r="BI19" i="91"/>
  <c r="BI10" i="91"/>
  <c r="BI8" i="91" s="1"/>
  <c r="BO19" i="91"/>
  <c r="BO10" i="91"/>
  <c r="BO8" i="91" s="1"/>
  <c r="AZ10" i="91"/>
  <c r="AZ8" i="91" s="1"/>
  <c r="AZ19" i="91"/>
  <c r="AI10" i="91"/>
  <c r="AI8" i="91" s="1"/>
  <c r="AI19" i="91"/>
  <c r="BQ19" i="91"/>
  <c r="BQ10" i="91"/>
  <c r="BQ8" i="91" s="1"/>
  <c r="BL19" i="91"/>
  <c r="BL10" i="91"/>
  <c r="BL8" i="91" s="1"/>
  <c r="BA10" i="91"/>
  <c r="BA8" i="91" s="1"/>
  <c r="BA19" i="91"/>
  <c r="BJ10" i="91"/>
  <c r="BJ8" i="91" s="1"/>
  <c r="BJ19" i="91"/>
  <c r="BK10" i="91"/>
  <c r="BK8" i="91" s="1"/>
  <c r="BK19" i="91"/>
  <c r="AJ10" i="91"/>
  <c r="AJ8" i="91" s="1"/>
  <c r="AJ19" i="91"/>
  <c r="AM19" i="91"/>
  <c r="AM10" i="91"/>
  <c r="AM8" i="91" s="1"/>
  <c r="BB19" i="91"/>
  <c r="BB10" i="91"/>
  <c r="BB8" i="91" s="1"/>
  <c r="AT19" i="91"/>
  <c r="AT10" i="91"/>
  <c r="AT8" i="91" s="1"/>
  <c r="AK19" i="91"/>
  <c r="AK10" i="91"/>
  <c r="AK8" i="91" s="1"/>
  <c r="AW19" i="91"/>
  <c r="AW10" i="91"/>
  <c r="AW8" i="91" s="1"/>
  <c r="AF19" i="91"/>
  <c r="AF10" i="91"/>
  <c r="AF8" i="91" s="1"/>
  <c r="AG19" i="91"/>
  <c r="AG10" i="91"/>
  <c r="AG8" i="91" s="1"/>
  <c r="AL10" i="91"/>
  <c r="AL8" i="91" s="1"/>
  <c r="AL19" i="91"/>
  <c r="AH10" i="91"/>
  <c r="AH8" i="91" s="1"/>
  <c r="AH19" i="91"/>
  <c r="BM19" i="91"/>
  <c r="BM10" i="91"/>
  <c r="BM8" i="91" s="1"/>
  <c r="BD19" i="91"/>
  <c r="BD10" i="91"/>
  <c r="BD8" i="91" s="1"/>
  <c r="AU19" i="91"/>
  <c r="AU10" i="91"/>
  <c r="AU8" i="91" s="1"/>
  <c r="BN19" i="91"/>
  <c r="BN10" i="91"/>
  <c r="BN8" i="91" s="1"/>
  <c r="AN19" i="91"/>
  <c r="AN10" i="91"/>
  <c r="AN8" i="91" s="1"/>
  <c r="AO10" i="91"/>
  <c r="AO8" i="91" s="1"/>
  <c r="AO19" i="91"/>
  <c r="AV10" i="91"/>
  <c r="AV8" i="91" s="1"/>
  <c r="AV19" i="91"/>
  <c r="BG10" i="91" l="1"/>
  <c r="BG19" i="91"/>
  <c r="AQ16" i="91"/>
  <c r="AE10" i="91"/>
  <c r="AE19" i="91"/>
  <c r="AQ32" i="91"/>
  <c r="AS10" i="91"/>
  <c r="BE16" i="91"/>
  <c r="BE32" i="91"/>
  <c r="AS19" i="91"/>
  <c r="BE19" i="91" l="1"/>
  <c r="AE8" i="91"/>
  <c r="AQ10" i="91"/>
  <c r="AS8" i="91"/>
  <c r="BE10" i="91"/>
  <c r="AQ19" i="91"/>
  <c r="BG8" i="91"/>
  <c r="AQ8" i="91" l="1"/>
  <c r="BE8" i="91"/>
  <c r="DE19" i="91" l="1"/>
  <c r="DE10" i="91"/>
  <c r="DE8" i="91" s="1"/>
  <c r="DF19" i="91" l="1"/>
  <c r="DF10" i="91"/>
  <c r="DF8" i="91" s="1"/>
  <c r="DH19" i="91"/>
  <c r="DH10" i="91"/>
  <c r="DH8" i="91" s="1"/>
  <c r="DC19" i="91"/>
  <c r="DC10" i="91"/>
  <c r="DC8" i="91" s="1"/>
  <c r="DG19" i="91"/>
  <c r="DG10" i="91"/>
  <c r="DG8" i="91" s="1"/>
  <c r="DD10" i="91"/>
  <c r="DD8" i="91" s="1"/>
  <c r="DD19" i="91"/>
  <c r="DK10" i="91" l="1"/>
  <c r="DW16" i="91"/>
  <c r="DK19" i="91"/>
  <c r="DW32" i="91"/>
  <c r="DB10" i="91"/>
  <c r="DB8" i="91" s="1"/>
  <c r="DB19" i="91"/>
  <c r="DK8" i="91" l="1"/>
  <c r="DW10" i="91"/>
  <c r="DW19" i="91"/>
  <c r="DA19" i="91" l="1"/>
  <c r="DA10" i="91"/>
  <c r="DA8" i="91" s="1"/>
  <c r="DW8" i="91"/>
  <c r="CY19" i="91" l="1"/>
  <c r="CY10" i="91"/>
  <c r="CY8" i="91" s="1"/>
  <c r="CZ19" i="91"/>
  <c r="CZ10" i="91"/>
  <c r="CZ8" i="91" s="1"/>
  <c r="CX19" i="91"/>
  <c r="CX10" i="91"/>
  <c r="CX8" i="91" s="1"/>
  <c r="CR10" i="91" l="1"/>
  <c r="CR8" i="91" s="1"/>
  <c r="CR19" i="91"/>
  <c r="CO10" i="91"/>
  <c r="CO8" i="91" s="1"/>
  <c r="CO19" i="91"/>
  <c r="CD19" i="91" l="1"/>
  <c r="CD10" i="91"/>
  <c r="CD8" i="91" s="1"/>
  <c r="CN19" i="91"/>
  <c r="CN10" i="91"/>
  <c r="CN8" i="91" s="1"/>
  <c r="CE19" i="91"/>
  <c r="CE10" i="91"/>
  <c r="CE8" i="91" s="1"/>
  <c r="CT10" i="91"/>
  <c r="CT8" i="91" s="1"/>
  <c r="CT19" i="91"/>
  <c r="CQ19" i="91"/>
  <c r="CQ10" i="91"/>
  <c r="CQ8" i="91" s="1"/>
  <c r="CB10" i="91"/>
  <c r="CB8" i="91" s="1"/>
  <c r="CB19" i="91"/>
  <c r="CC19" i="91"/>
  <c r="CC10" i="91"/>
  <c r="CC8" i="91" s="1"/>
  <c r="BW19" i="91"/>
  <c r="BW10" i="91"/>
  <c r="BW8" i="91" s="1"/>
  <c r="CJ19" i="91"/>
  <c r="CJ10" i="91"/>
  <c r="CJ8" i="91" s="1"/>
  <c r="CF10" i="91"/>
  <c r="CF8" i="91" s="1"/>
  <c r="CF19" i="91"/>
  <c r="CA19" i="91"/>
  <c r="CA10" i="91"/>
  <c r="CA8" i="91" s="1"/>
  <c r="BV10" i="91"/>
  <c r="BV8" i="91" s="1"/>
  <c r="BV19" i="91"/>
  <c r="CK10" i="91"/>
  <c r="CK8" i="91" s="1"/>
  <c r="CK19" i="91"/>
  <c r="CS10" i="91"/>
  <c r="CS8" i="91" s="1"/>
  <c r="CS19" i="91"/>
  <c r="CL10" i="91"/>
  <c r="CL8" i="91" s="1"/>
  <c r="CL19" i="91"/>
  <c r="CM19" i="91"/>
  <c r="CM10" i="91"/>
  <c r="CM8" i="91" s="1"/>
  <c r="BX19" i="91"/>
  <c r="BX10" i="91"/>
  <c r="BX8" i="91" s="1"/>
  <c r="CP19" i="91"/>
  <c r="CP10" i="91"/>
  <c r="CP8" i="91" s="1"/>
  <c r="BZ19" i="91"/>
  <c r="BZ10" i="91"/>
  <c r="BZ8" i="91" s="1"/>
  <c r="BY19" i="91"/>
  <c r="BY10" i="91"/>
  <c r="BY8" i="91" s="1"/>
  <c r="CU32" i="91" l="1"/>
  <c r="CI19" i="91"/>
  <c r="CG16" i="91"/>
  <c r="BU10" i="91"/>
  <c r="CI10" i="91"/>
  <c r="CU16" i="91"/>
  <c r="CW10" i="91"/>
  <c r="DI16" i="91"/>
  <c r="CG32" i="91"/>
  <c r="BU19" i="91"/>
  <c r="BR10" i="91"/>
  <c r="BS16" i="91"/>
  <c r="DI32" i="91"/>
  <c r="CW19" i="91"/>
  <c r="BR19" i="91"/>
  <c r="BS32" i="91"/>
  <c r="BU8" i="91" l="1"/>
  <c r="CG10" i="91"/>
  <c r="DI10" i="91"/>
  <c r="CW8" i="91"/>
  <c r="BR8" i="91"/>
  <c r="BS10" i="91"/>
  <c r="CG19" i="91"/>
  <c r="BS19" i="91"/>
  <c r="DI19" i="91"/>
  <c r="CU19" i="91"/>
  <c r="CI8" i="91"/>
  <c r="CU10" i="91"/>
  <c r="CU8" i="91" l="1"/>
  <c r="BS8" i="91"/>
  <c r="DI8" i="91"/>
  <c r="CG8" i="91"/>
  <c r="EY39" i="91" l="1"/>
  <c r="AC39" i="91"/>
  <c r="CG39" i="91"/>
  <c r="DI39" i="91"/>
  <c r="CU39" i="91"/>
  <c r="BS39" i="91"/>
  <c r="DW39" i="91"/>
  <c r="AQ39" i="91"/>
  <c r="EK39" i="91"/>
  <c r="O39" i="91"/>
  <c r="BE39" i="91"/>
  <c r="EK41" i="91" l="1"/>
  <c r="EY41" i="91" l="1"/>
  <c r="FM41" i="91" l="1"/>
  <c r="AQ41" i="91" l="1"/>
  <c r="BE41" i="91"/>
  <c r="AC41" i="91"/>
  <c r="O41" i="91"/>
  <c r="DW41" i="91" l="1"/>
  <c r="DI41" i="91" l="1"/>
  <c r="BS41" i="91"/>
  <c r="CU41" i="91"/>
  <c r="CG41" i="91"/>
  <c r="FF17" i="93" l="1"/>
  <c r="FG17" i="93"/>
  <c r="FH17" i="93"/>
  <c r="FC17" i="93"/>
  <c r="FD17" i="93"/>
  <c r="FJ17" i="93"/>
  <c r="FQ17" i="93"/>
  <c r="FP17" i="93"/>
  <c r="FI17" i="93"/>
  <c r="FL17" i="93"/>
  <c r="FE17" i="93"/>
  <c r="FB17" i="93"/>
  <c r="FK17" i="93" l="1"/>
  <c r="FM7" i="93"/>
  <c r="FA17" i="93"/>
  <c r="FM17" i="93" s="1"/>
  <c r="FO17" i="93"/>
  <c r="FR7" i="93"/>
  <c r="FR7" i="85" l="1"/>
  <c r="FO16" i="85"/>
  <c r="FK16" i="85"/>
  <c r="FG16" i="85"/>
  <c r="FP16" i="85"/>
  <c r="FJ16" i="85"/>
  <c r="FR17" i="93"/>
  <c r="FB16" i="85"/>
  <c r="FD16" i="85"/>
  <c r="FH16" i="85"/>
  <c r="FI16" i="85"/>
  <c r="FQ16" i="85"/>
  <c r="FL16" i="85"/>
  <c r="FA16" i="85"/>
  <c r="FM7" i="85"/>
  <c r="FE16" i="85"/>
  <c r="FC16" i="85"/>
  <c r="FF16" i="85"/>
  <c r="FQ16" i="84" l="1"/>
  <c r="FM16" i="85"/>
  <c r="FE16" i="84"/>
  <c r="FH16" i="84"/>
  <c r="FM7" i="84"/>
  <c r="FA16" i="84"/>
  <c r="FP16" i="84"/>
  <c r="FD16" i="84"/>
  <c r="FJ16" i="84"/>
  <c r="FI16" i="84"/>
  <c r="FK16" i="84"/>
  <c r="FL16" i="84"/>
  <c r="FR7" i="84"/>
  <c r="FO16" i="84"/>
  <c r="FG16" i="84"/>
  <c r="FF16" i="84"/>
  <c r="FB16" i="84"/>
  <c r="FR16" i="85"/>
  <c r="FC16" i="84"/>
  <c r="FM16" i="84" l="1"/>
  <c r="FR16" i="84"/>
  <c r="FB18" i="92" l="1"/>
  <c r="FC18" i="92"/>
  <c r="FQ18" i="92"/>
  <c r="FE18" i="92"/>
  <c r="FG18" i="92"/>
  <c r="FI18" i="92"/>
  <c r="FL18" i="92"/>
  <c r="FK18" i="92"/>
  <c r="FM7" i="92"/>
  <c r="FA18" i="92"/>
  <c r="FJ18" i="92"/>
  <c r="FF18" i="92"/>
  <c r="FR7" i="92"/>
  <c r="FO18" i="92"/>
  <c r="FP18" i="92"/>
  <c r="FD18" i="92"/>
  <c r="FH18" i="92"/>
  <c r="FR18" i="92" l="1"/>
  <c r="FM18" i="92"/>
  <c r="ES17" i="93" l="1"/>
  <c r="EN17" i="93"/>
  <c r="EO17" i="93"/>
  <c r="EV17" i="93"/>
  <c r="EU17" i="93"/>
  <c r="EP17" i="93"/>
  <c r="ET17" i="93"/>
  <c r="EX17" i="93"/>
  <c r="EU16" i="84" l="1"/>
  <c r="EO18" i="92"/>
  <c r="EY7" i="93"/>
  <c r="EM17" i="93"/>
  <c r="EW16" i="84"/>
  <c r="EX16" i="85"/>
  <c r="EO16" i="85"/>
  <c r="ER17" i="93"/>
  <c r="EX16" i="84"/>
  <c r="ER16" i="84"/>
  <c r="ET16" i="84"/>
  <c r="EO16" i="84"/>
  <c r="EN16" i="84"/>
  <c r="EW17" i="93"/>
  <c r="EU16" i="85"/>
  <c r="EP16" i="84"/>
  <c r="EQ16" i="84"/>
  <c r="EN16" i="85"/>
  <c r="EY7" i="85"/>
  <c r="EM16" i="85"/>
  <c r="ER16" i="85"/>
  <c r="EQ17" i="93"/>
  <c r="EQ16" i="85"/>
  <c r="EV16" i="84"/>
  <c r="EW16" i="85"/>
  <c r="EP16" i="85"/>
  <c r="EM16" i="84"/>
  <c r="EY7" i="84"/>
  <c r="ES16" i="84"/>
  <c r="ET16" i="85"/>
  <c r="ER18" i="92"/>
  <c r="ES16" i="85"/>
  <c r="EV18" i="92"/>
  <c r="EV16" i="85"/>
  <c r="EU18" i="92"/>
  <c r="EN18" i="92" l="1"/>
  <c r="EY16" i="85"/>
  <c r="ES18" i="92"/>
  <c r="EM18" i="92"/>
  <c r="EY7" i="92"/>
  <c r="EX18" i="92"/>
  <c r="EY17" i="93"/>
  <c r="EP18" i="92"/>
  <c r="ET18" i="92"/>
  <c r="EY16" i="84"/>
  <c r="EQ18" i="92"/>
  <c r="FA17" i="91"/>
  <c r="EW18" i="92"/>
  <c r="FM7" i="91" l="1"/>
  <c r="FC17" i="91"/>
  <c r="FJ17" i="91"/>
  <c r="FE17" i="91"/>
  <c r="FP17" i="91"/>
  <c r="EY18" i="92"/>
  <c r="FF17" i="91"/>
  <c r="FK17" i="91"/>
  <c r="FG17" i="91"/>
  <c r="FQ17" i="91"/>
  <c r="FO17" i="91"/>
  <c r="FB17" i="91"/>
  <c r="FD17" i="91"/>
  <c r="FH17" i="91"/>
  <c r="FL17" i="91"/>
  <c r="FI17" i="91"/>
  <c r="FM17" i="91" l="1"/>
  <c r="FR17" i="91"/>
  <c r="FR7" i="91"/>
  <c r="ED17" i="93" l="1"/>
  <c r="EH17" i="93"/>
  <c r="EB17" i="93"/>
  <c r="DZ17" i="93"/>
  <c r="DY17" i="93"/>
  <c r="EA17" i="93"/>
  <c r="EI17" i="93"/>
  <c r="EJ17" i="93" l="1"/>
  <c r="EF17" i="93"/>
  <c r="EE17" i="93"/>
  <c r="EA16" i="84"/>
  <c r="EB16" i="85"/>
  <c r="ED16" i="85"/>
  <c r="EH16" i="84"/>
  <c r="ED16" i="84"/>
  <c r="EJ16" i="85"/>
  <c r="EI16" i="85"/>
  <c r="EI16" i="84"/>
  <c r="EJ16" i="84"/>
  <c r="EC16" i="84"/>
  <c r="EG16" i="85"/>
  <c r="DZ16" i="84"/>
  <c r="EG16" i="84"/>
  <c r="EC17" i="93"/>
  <c r="EH16" i="85"/>
  <c r="EK7" i="85"/>
  <c r="DY16" i="85"/>
  <c r="EF16" i="84"/>
  <c r="DY16" i="84"/>
  <c r="EK7" i="84"/>
  <c r="DZ16" i="85"/>
  <c r="EG17" i="93"/>
  <c r="EC16" i="85"/>
  <c r="EB16" i="84"/>
  <c r="EF16" i="85"/>
  <c r="EE16" i="85"/>
  <c r="EE16" i="84"/>
  <c r="EK7" i="93"/>
  <c r="EA16" i="85"/>
  <c r="EK17" i="93" l="1"/>
  <c r="EM17" i="91"/>
  <c r="EY7" i="91"/>
  <c r="EK16" i="84"/>
  <c r="ER17" i="91"/>
  <c r="EO17" i="91"/>
  <c r="EX17" i="91"/>
  <c r="EP17" i="91"/>
  <c r="EU17" i="91"/>
  <c r="EK16" i="85"/>
  <c r="ES17" i="91"/>
  <c r="EN17" i="91"/>
  <c r="EQ17" i="91"/>
  <c r="EW17" i="91"/>
  <c r="EV17" i="91"/>
  <c r="ET17" i="91"/>
  <c r="EY17" i="91" l="1"/>
  <c r="EC18" i="92" l="1"/>
  <c r="EJ18" i="92"/>
  <c r="EK7" i="92"/>
  <c r="DY18" i="92"/>
  <c r="EB18" i="92"/>
  <c r="EF18" i="92"/>
  <c r="EH18" i="92"/>
  <c r="EG18" i="92"/>
  <c r="EA18" i="92"/>
  <c r="DZ18" i="92"/>
  <c r="EE18" i="92"/>
  <c r="EI18" i="92"/>
  <c r="ED18" i="92"/>
  <c r="EK18" i="92" l="1"/>
  <c r="EE17" i="91" l="1"/>
  <c r="EI17" i="91"/>
  <c r="EG17" i="91"/>
  <c r="EC17" i="91"/>
  <c r="EJ17" i="91"/>
  <c r="DZ17" i="91"/>
  <c r="EB17" i="91"/>
  <c r="EH17" i="91"/>
  <c r="ED17" i="91"/>
  <c r="EA17" i="91"/>
  <c r="EK7" i="91"/>
  <c r="DY17" i="91"/>
  <c r="EF17" i="91"/>
  <c r="EK17" i="91" l="1"/>
  <c r="AP16" i="85" l="1"/>
  <c r="BI16" i="85"/>
  <c r="BK16" i="85"/>
  <c r="X16" i="85"/>
  <c r="BO16" i="85"/>
  <c r="BM16" i="85"/>
  <c r="L16" i="85"/>
  <c r="BR16" i="85"/>
  <c r="S16" i="85"/>
  <c r="BN16" i="85"/>
  <c r="AV16" i="85"/>
  <c r="AE16" i="85"/>
  <c r="AQ7" i="85"/>
  <c r="BA16" i="85"/>
  <c r="V16" i="85"/>
  <c r="BL16" i="85"/>
  <c r="AJ16" i="85"/>
  <c r="BC16" i="85"/>
  <c r="G16" i="85"/>
  <c r="W16" i="85"/>
  <c r="BP16" i="85"/>
  <c r="AU16" i="85"/>
  <c r="I16" i="85"/>
  <c r="F16" i="85"/>
  <c r="AZ16" i="85"/>
  <c r="J16" i="85"/>
  <c r="DT16" i="85"/>
  <c r="BQ16" i="85"/>
  <c r="DP16" i="85"/>
  <c r="AH16" i="85"/>
  <c r="DM16" i="85"/>
  <c r="AI16" i="85"/>
  <c r="AT16" i="85"/>
  <c r="H16" i="85"/>
  <c r="BD16" i="85"/>
  <c r="Q16" i="85"/>
  <c r="AC7" i="85"/>
  <c r="AM16" i="85"/>
  <c r="DQ16" i="85"/>
  <c r="BJ16" i="85"/>
  <c r="C16" i="85"/>
  <c r="O7" i="85"/>
  <c r="DL16" i="85"/>
  <c r="AK16" i="85"/>
  <c r="BB16" i="85"/>
  <c r="AO16" i="85"/>
  <c r="DU16" i="85"/>
  <c r="T16" i="85"/>
  <c r="M16" i="85"/>
  <c r="BH16" i="85"/>
  <c r="DN16" i="85"/>
  <c r="Y16" i="85"/>
  <c r="AB16" i="85"/>
  <c r="DS16" i="85"/>
  <c r="K16" i="85"/>
  <c r="N16" i="85"/>
  <c r="DR16" i="85"/>
  <c r="Z16" i="85"/>
  <c r="BG16" i="85"/>
  <c r="BS7" i="85"/>
  <c r="AG16" i="85"/>
  <c r="AF16" i="85"/>
  <c r="AL16" i="85"/>
  <c r="BE7" i="85"/>
  <c r="AS16" i="85"/>
  <c r="D16" i="85"/>
  <c r="DV16" i="85"/>
  <c r="AA16" i="85"/>
  <c r="DO16" i="85"/>
  <c r="R16" i="85"/>
  <c r="U16" i="85"/>
  <c r="E16" i="85"/>
  <c r="AW16" i="85"/>
  <c r="AX16" i="85"/>
  <c r="AN16" i="85"/>
  <c r="AY16" i="85"/>
  <c r="AN16" i="84" l="1"/>
  <c r="AE16" i="84"/>
  <c r="AQ7" i="84"/>
  <c r="BP16" i="84"/>
  <c r="AF16" i="84"/>
  <c r="AT16" i="84"/>
  <c r="BH16" i="84"/>
  <c r="AM16" i="84"/>
  <c r="BN16" i="84"/>
  <c r="BE7" i="84"/>
  <c r="AS16" i="84"/>
  <c r="F16" i="84"/>
  <c r="AK16" i="84"/>
  <c r="I16" i="84"/>
  <c r="BC16" i="84"/>
  <c r="AH16" i="84"/>
  <c r="AW16" i="84"/>
  <c r="D16" i="84"/>
  <c r="BI16" i="84"/>
  <c r="H16" i="84"/>
  <c r="R16" i="84"/>
  <c r="BJ16" i="84"/>
  <c r="BD16" i="84"/>
  <c r="BA16" i="84"/>
  <c r="DW7" i="85"/>
  <c r="DK16" i="85"/>
  <c r="BR16" i="84"/>
  <c r="BL16" i="84"/>
  <c r="BS7" i="84"/>
  <c r="BG16" i="84"/>
  <c r="AU16" i="84"/>
  <c r="J16" i="84"/>
  <c r="L16" i="84"/>
  <c r="Z16" i="84"/>
  <c r="BE16" i="85"/>
  <c r="BO16" i="84"/>
  <c r="BB16" i="84"/>
  <c r="E16" i="84"/>
  <c r="W16" i="84"/>
  <c r="O16" i="85"/>
  <c r="BM16" i="84"/>
  <c r="BQ16" i="84"/>
  <c r="BK16" i="84"/>
  <c r="S16" i="84"/>
  <c r="AP16" i="84"/>
  <c r="AL16" i="84"/>
  <c r="M16" i="84"/>
  <c r="AO16" i="84"/>
  <c r="T16" i="84"/>
  <c r="AV16" i="84"/>
  <c r="AA16" i="84"/>
  <c r="O7" i="84"/>
  <c r="C16" i="84"/>
  <c r="AI16" i="84"/>
  <c r="G16" i="84"/>
  <c r="N16" i="84"/>
  <c r="AG16" i="84"/>
  <c r="K16" i="84"/>
  <c r="AC7" i="84"/>
  <c r="Q16" i="84"/>
  <c r="V16" i="84"/>
  <c r="AJ16" i="84"/>
  <c r="U16" i="84"/>
  <c r="BS16" i="85"/>
  <c r="AC16" i="85"/>
  <c r="AX16" i="84"/>
  <c r="AB16" i="84"/>
  <c r="AY16" i="84"/>
  <c r="X16" i="84"/>
  <c r="AZ16" i="84"/>
  <c r="Y16" i="84"/>
  <c r="AQ16" i="85"/>
  <c r="AC16" i="84" l="1"/>
  <c r="BS16" i="84"/>
  <c r="AQ16" i="84"/>
  <c r="BE16" i="84"/>
  <c r="DW16" i="85"/>
  <c r="O16" i="84"/>
  <c r="DK16" i="84" l="1"/>
  <c r="AA18" i="92" l="1"/>
  <c r="L18" i="92"/>
  <c r="BR18" i="92"/>
  <c r="BN18" i="92"/>
  <c r="E18" i="92"/>
  <c r="I18" i="92"/>
  <c r="AH18" i="92"/>
  <c r="AY18" i="92"/>
  <c r="AP18" i="92"/>
  <c r="K18" i="92"/>
  <c r="BJ18" i="92"/>
  <c r="AB18" i="92"/>
  <c r="N18" i="92"/>
  <c r="X18" i="92"/>
  <c r="F18" i="92"/>
  <c r="T18" i="92"/>
  <c r="BK18" i="92"/>
  <c r="G18" i="92"/>
  <c r="D18" i="92"/>
  <c r="J18" i="92"/>
  <c r="DS18" i="92"/>
  <c r="BQ18" i="92"/>
  <c r="DV18" i="92"/>
  <c r="BM18" i="92"/>
  <c r="AW18" i="92"/>
  <c r="AV18" i="92"/>
  <c r="AL18" i="92"/>
  <c r="BP18" i="92"/>
  <c r="DO18" i="92"/>
  <c r="AZ18" i="92"/>
  <c r="DR18" i="92"/>
  <c r="BB18" i="92"/>
  <c r="AS18" i="92"/>
  <c r="AI18" i="92"/>
  <c r="Z18" i="92"/>
  <c r="DN18" i="92"/>
  <c r="AT18" i="92"/>
  <c r="AJ18" i="92"/>
  <c r="AE18" i="92"/>
  <c r="AQ7" i="92"/>
  <c r="S18" i="92"/>
  <c r="BD18" i="92"/>
  <c r="DQ18" i="92"/>
  <c r="AK18" i="92"/>
  <c r="AF18" i="92"/>
  <c r="AM18" i="92"/>
  <c r="H18" i="92"/>
  <c r="M18" i="92"/>
  <c r="AU18" i="92"/>
  <c r="BL18" i="92"/>
  <c r="BH18" i="92"/>
  <c r="BG18" i="92"/>
  <c r="BS7" i="92"/>
  <c r="AG18" i="92"/>
  <c r="AN18" i="92"/>
  <c r="U18" i="92"/>
  <c r="BO18" i="92"/>
  <c r="BA18" i="92"/>
  <c r="AO18" i="92"/>
  <c r="V18" i="92"/>
  <c r="AC7" i="92"/>
  <c r="Q18" i="92"/>
  <c r="O7" i="92"/>
  <c r="C18" i="92"/>
  <c r="BC18" i="92"/>
  <c r="BI18" i="92"/>
  <c r="DK18" i="92"/>
  <c r="W18" i="92"/>
  <c r="R18" i="92"/>
  <c r="Y18" i="92"/>
  <c r="BE7" i="92"/>
  <c r="DW7" i="92" l="1"/>
  <c r="DP18" i="92"/>
  <c r="AQ18" i="92"/>
  <c r="DL18" i="92"/>
  <c r="BS18" i="92"/>
  <c r="DU18" i="92"/>
  <c r="O18" i="92"/>
  <c r="AX18" i="92"/>
  <c r="BE18" i="92" s="1"/>
  <c r="DM18" i="92"/>
  <c r="AC18" i="92"/>
  <c r="DT18" i="92"/>
  <c r="DW18" i="92" l="1"/>
  <c r="DH16" i="84" l="1"/>
  <c r="DH16" i="85" l="1"/>
  <c r="DH18" i="92"/>
  <c r="DG16" i="85" l="1"/>
  <c r="DG18" i="92"/>
  <c r="DG16" i="84"/>
  <c r="DF18" i="92" l="1"/>
  <c r="DF16" i="84"/>
  <c r="DF16" i="85"/>
  <c r="DE18" i="92" l="1"/>
  <c r="DE16" i="85"/>
  <c r="DE16" i="84"/>
  <c r="DD16" i="85" l="1"/>
  <c r="DD16" i="84"/>
  <c r="DD18" i="92" l="1"/>
  <c r="DC16" i="85" l="1"/>
  <c r="DC16" i="84"/>
  <c r="DC18" i="92"/>
  <c r="DB16" i="84" l="1"/>
  <c r="DB16" i="85"/>
  <c r="DB18" i="92" l="1"/>
  <c r="CS18" i="92" l="1"/>
  <c r="CK18" i="92"/>
  <c r="CE18" i="92"/>
  <c r="CF18" i="92"/>
  <c r="BZ18" i="92" l="1"/>
  <c r="CU7" i="92"/>
  <c r="CI18" i="92"/>
  <c r="CX18" i="92"/>
  <c r="BY18" i="92"/>
  <c r="DI7" i="92"/>
  <c r="CW18" i="92"/>
  <c r="CD18" i="92"/>
  <c r="CB18" i="92"/>
  <c r="CT18" i="92"/>
  <c r="CC18" i="92"/>
  <c r="CM18" i="92"/>
  <c r="BX18" i="92"/>
  <c r="CG7" i="92"/>
  <c r="BU18" i="92"/>
  <c r="BV18" i="92"/>
  <c r="CN18" i="92"/>
  <c r="CZ18" i="92"/>
  <c r="CJ18" i="92"/>
  <c r="DA18" i="92"/>
  <c r="CR18" i="92"/>
  <c r="CO18" i="92"/>
  <c r="CQ18" i="92"/>
  <c r="CP18" i="92"/>
  <c r="CA18" i="92"/>
  <c r="CL18" i="92"/>
  <c r="BW18" i="92"/>
  <c r="CY18" i="92"/>
  <c r="DI18" i="92" l="1"/>
  <c r="CU18" i="92"/>
  <c r="CG18" i="92"/>
  <c r="CZ16" i="84" l="1"/>
  <c r="DA16" i="84"/>
  <c r="DA16" i="85"/>
  <c r="CZ16" i="85"/>
  <c r="CY16" i="84" l="1"/>
  <c r="CX16" i="84"/>
  <c r="CW16" i="84" l="1"/>
  <c r="DI7" i="84"/>
  <c r="DI16" i="84" l="1"/>
  <c r="CW16" i="85" l="1"/>
  <c r="DI7" i="85"/>
  <c r="CX16" i="85"/>
  <c r="CY16" i="85"/>
  <c r="DI16" i="85" l="1"/>
  <c r="CT16" i="85" l="1"/>
  <c r="CE16" i="85" l="1"/>
  <c r="BW16" i="85"/>
  <c r="CC16" i="85" l="1"/>
  <c r="CA16" i="85"/>
  <c r="BY16" i="85"/>
  <c r="BV16" i="85"/>
  <c r="BZ16" i="85"/>
  <c r="BU16" i="85"/>
  <c r="CG7" i="85"/>
  <c r="CF16" i="85"/>
  <c r="BX16" i="85"/>
  <c r="CB16" i="85"/>
  <c r="CD16" i="85"/>
  <c r="CG16" i="85" l="1"/>
  <c r="CB16" i="84" l="1"/>
  <c r="BW16" i="84" l="1"/>
  <c r="CE16" i="84"/>
  <c r="CD16" i="84"/>
  <c r="CA16" i="84"/>
  <c r="BY16" i="84" l="1"/>
  <c r="CF16" i="84"/>
  <c r="BV16" i="84"/>
  <c r="BX16" i="84"/>
  <c r="BU16" i="84"/>
  <c r="CG7" i="84"/>
  <c r="CC16" i="84"/>
  <c r="BZ16" i="84"/>
  <c r="CG16" i="84" l="1"/>
  <c r="CN16" i="85" l="1"/>
  <c r="CK16" i="85"/>
  <c r="CO16" i="85"/>
  <c r="CP16" i="85"/>
  <c r="CS16" i="85"/>
  <c r="CI16" i="85"/>
  <c r="CQ16" i="85"/>
  <c r="CR16" i="85"/>
  <c r="CL16" i="85"/>
  <c r="CJ16" i="85" l="1"/>
  <c r="CM16" i="85" l="1"/>
  <c r="CU7" i="85"/>
  <c r="CU16" i="85" l="1"/>
  <c r="CT16" i="84" l="1"/>
  <c r="CP16" i="84"/>
  <c r="CO16" i="84"/>
  <c r="CK16" i="84"/>
  <c r="CS16" i="84"/>
  <c r="CL16" i="84" l="1"/>
  <c r="CM16" i="84"/>
  <c r="CN16" i="84"/>
  <c r="CJ16" i="84"/>
  <c r="CI16" i="84"/>
  <c r="CU7" i="84"/>
  <c r="CQ16" i="84"/>
  <c r="CR16" i="84"/>
  <c r="CU16" i="84" l="1"/>
  <c r="DT17" i="93" l="1"/>
  <c r="DS17" i="93"/>
  <c r="DU17" i="93" l="1"/>
  <c r="DR17" i="93"/>
  <c r="DV17" i="93"/>
  <c r="DD17" i="93" l="1"/>
  <c r="DE17" i="93"/>
  <c r="CY17" i="93"/>
  <c r="CX17" i="93"/>
  <c r="DI7" i="93"/>
  <c r="CW17" i="93"/>
  <c r="DG17" i="93"/>
  <c r="CZ17" i="93"/>
  <c r="DH17" i="93"/>
  <c r="DB17" i="93"/>
  <c r="DF17" i="93"/>
  <c r="DC17" i="93"/>
  <c r="DA17" i="93"/>
  <c r="DI17" i="93" l="1"/>
  <c r="DC17" i="91" l="1"/>
  <c r="CY17" i="91"/>
  <c r="DD17" i="91"/>
  <c r="DA17" i="91"/>
  <c r="DB17" i="91"/>
  <c r="CX17" i="91"/>
  <c r="CZ17" i="91"/>
  <c r="DE17" i="91"/>
  <c r="DG17" i="91"/>
  <c r="DH17" i="91"/>
  <c r="DI7" i="91"/>
  <c r="CW17" i="91"/>
  <c r="DF17" i="91"/>
  <c r="DI17" i="91" l="1"/>
  <c r="Z17" i="93" l="1"/>
  <c r="AK17" i="93"/>
  <c r="H17" i="93"/>
  <c r="E17" i="93"/>
  <c r="CS17" i="93"/>
  <c r="D17" i="93"/>
  <c r="CC17" i="93"/>
  <c r="CR17" i="93"/>
  <c r="CF17" i="93"/>
  <c r="CB17" i="93"/>
  <c r="AH17" i="93"/>
  <c r="BM17" i="93"/>
  <c r="K17" i="93"/>
  <c r="AL17" i="93"/>
  <c r="AZ17" i="93"/>
  <c r="X17" i="93"/>
  <c r="CU7" i="93"/>
  <c r="CI17" i="93"/>
  <c r="AA17" i="93"/>
  <c r="U17" i="93"/>
  <c r="AT17" i="93"/>
  <c r="AV17" i="93"/>
  <c r="BN17" i="93"/>
  <c r="AQ7" i="93"/>
  <c r="AE17" i="93"/>
  <c r="CE17" i="93"/>
  <c r="BX17" i="93"/>
  <c r="AI17" i="93"/>
  <c r="CL17" i="93"/>
  <c r="BH17" i="93"/>
  <c r="BC17" i="93"/>
  <c r="AC7" i="93"/>
  <c r="Q17" i="93"/>
  <c r="CM17" i="93"/>
  <c r="CA17" i="93"/>
  <c r="BO17" i="93"/>
  <c r="F17" i="93"/>
  <c r="R17" i="93"/>
  <c r="CT17" i="93"/>
  <c r="BY17" i="93"/>
  <c r="CP17" i="93"/>
  <c r="V17" i="93"/>
  <c r="CG7" i="93"/>
  <c r="BU17" i="93"/>
  <c r="AP17" i="93"/>
  <c r="CN17" i="93"/>
  <c r="AY17" i="93"/>
  <c r="BL17" i="93"/>
  <c r="CO17" i="93"/>
  <c r="CQ17" i="93"/>
  <c r="G17" i="93"/>
  <c r="AN17" i="93"/>
  <c r="AX17" i="93"/>
  <c r="AU17" i="93"/>
  <c r="I17" i="93"/>
  <c r="BK17" i="93"/>
  <c r="BQ17" i="93"/>
  <c r="BP17" i="93"/>
  <c r="W17" i="93"/>
  <c r="AO17" i="93"/>
  <c r="AW17" i="93"/>
  <c r="CK17" i="93"/>
  <c r="AB17" i="93"/>
  <c r="M17" i="93"/>
  <c r="Y17" i="93"/>
  <c r="BE7" i="93"/>
  <c r="AS17" i="93"/>
  <c r="BR17" i="93"/>
  <c r="J17" i="93"/>
  <c r="AF17" i="93"/>
  <c r="AG17" i="93"/>
  <c r="BJ17" i="93"/>
  <c r="BA17" i="93"/>
  <c r="BB17" i="93"/>
  <c r="T17" i="93"/>
  <c r="O7" i="93"/>
  <c r="C17" i="93"/>
  <c r="BS7" i="93"/>
  <c r="BG17" i="93"/>
  <c r="BI17" i="93"/>
  <c r="BW17" i="93"/>
  <c r="BD17" i="93"/>
  <c r="AM17" i="93"/>
  <c r="CJ17" i="93"/>
  <c r="S17" i="93"/>
  <c r="CD17" i="93"/>
  <c r="L17" i="93"/>
  <c r="BV17" i="93"/>
  <c r="AJ17" i="93"/>
  <c r="N17" i="93"/>
  <c r="BZ17" i="93"/>
  <c r="CG17" i="93" l="1"/>
  <c r="BE17" i="93"/>
  <c r="CU17" i="93"/>
  <c r="BS17" i="93"/>
  <c r="AC17" i="93"/>
  <c r="O17" i="93"/>
  <c r="AQ17" i="93"/>
  <c r="AP17" i="91" l="1"/>
  <c r="CO17" i="91"/>
  <c r="BJ17" i="91"/>
  <c r="BY17" i="91"/>
  <c r="AK17" i="91"/>
  <c r="H17" i="91"/>
  <c r="AS17" i="91"/>
  <c r="BE7" i="91"/>
  <c r="Q17" i="91"/>
  <c r="AC7" i="91"/>
  <c r="G17" i="91"/>
  <c r="U17" i="91"/>
  <c r="W17" i="91"/>
  <c r="BO17" i="91"/>
  <c r="N17" i="91"/>
  <c r="E17" i="91"/>
  <c r="CS17" i="91"/>
  <c r="CQ17" i="91"/>
  <c r="C17" i="91"/>
  <c r="O7" i="91"/>
  <c r="BI17" i="91"/>
  <c r="F17" i="91"/>
  <c r="CI17" i="91"/>
  <c r="CU7" i="91"/>
  <c r="AE17" i="91"/>
  <c r="AQ7" i="91"/>
  <c r="CJ17" i="91"/>
  <c r="AB17" i="91"/>
  <c r="AM17" i="91"/>
  <c r="BX17" i="91"/>
  <c r="AV17" i="91"/>
  <c r="BZ17" i="91"/>
  <c r="BL17" i="91"/>
  <c r="L17" i="91"/>
  <c r="CL17" i="91"/>
  <c r="CM17" i="91"/>
  <c r="AO17" i="91"/>
  <c r="BD17" i="91"/>
  <c r="CD17" i="91"/>
  <c r="X17" i="91"/>
  <c r="CB17" i="91"/>
  <c r="BW17" i="91"/>
  <c r="AX17" i="91"/>
  <c r="BC17" i="91"/>
  <c r="BR17" i="91"/>
  <c r="CG7" i="91"/>
  <c r="BU17" i="91"/>
  <c r="AN17" i="91"/>
  <c r="BK17" i="91"/>
  <c r="AT17" i="91"/>
  <c r="K17" i="91"/>
  <c r="AY17" i="91"/>
  <c r="CA17" i="91"/>
  <c r="T17" i="91"/>
  <c r="AL17" i="91"/>
  <c r="BV17" i="91"/>
  <c r="CN17" i="91"/>
  <c r="Y17" i="91"/>
  <c r="BM17" i="91"/>
  <c r="CR17" i="91"/>
  <c r="CC17" i="91"/>
  <c r="AI17" i="91"/>
  <c r="Z17" i="91"/>
  <c r="AG17" i="91"/>
  <c r="M17" i="91"/>
  <c r="AH17" i="91"/>
  <c r="AU17" i="91"/>
  <c r="BQ17" i="91"/>
  <c r="AJ17" i="91"/>
  <c r="R17" i="91"/>
  <c r="S17" i="91"/>
  <c r="I17" i="91"/>
  <c r="BN17" i="91"/>
  <c r="CK17" i="91"/>
  <c r="BH17" i="91"/>
  <c r="AF17" i="91"/>
  <c r="CE17" i="91"/>
  <c r="J17" i="91"/>
  <c r="CT17" i="91"/>
  <c r="CF17" i="91"/>
  <c r="AW17" i="91"/>
  <c r="AA17" i="91"/>
  <c r="BP17" i="91"/>
  <c r="BB17" i="91"/>
  <c r="AZ17" i="91"/>
  <c r="D17" i="91"/>
  <c r="BA17" i="91"/>
  <c r="BS7" i="91"/>
  <c r="BG17" i="91"/>
  <c r="V17" i="91"/>
  <c r="CP17" i="91"/>
  <c r="AQ17" i="91" l="1"/>
  <c r="CU17" i="91"/>
  <c r="AC17" i="91"/>
  <c r="CG17" i="91"/>
  <c r="BE17" i="91"/>
  <c r="O17" i="91"/>
  <c r="BS17" i="91"/>
  <c r="DO17" i="93" l="1"/>
  <c r="DP17" i="93"/>
  <c r="DN17" i="93" l="1"/>
  <c r="DL17" i="93" l="1"/>
  <c r="DK17" i="93"/>
  <c r="DM17" i="93"/>
  <c r="DQ17" i="93" l="1"/>
  <c r="DW17" i="93" s="1"/>
  <c r="DW7" i="93"/>
  <c r="DK17" i="91" l="1"/>
  <c r="DU16" i="84" l="1"/>
  <c r="DU17" i="91" l="1"/>
  <c r="DV16" i="84" l="1"/>
  <c r="DV17" i="91" l="1"/>
  <c r="DO16" i="84" l="1"/>
  <c r="DS16" i="84"/>
  <c r="DN16" i="84"/>
  <c r="DQ16" i="84"/>
  <c r="DP16" i="84"/>
  <c r="DT16" i="84"/>
  <c r="DR16" i="84"/>
  <c r="DM16" i="84"/>
  <c r="DL16" i="84"/>
  <c r="DW7" i="84"/>
  <c r="DW16" i="84" l="1"/>
  <c r="DO17" i="91" l="1"/>
  <c r="DT17" i="91"/>
  <c r="DQ17" i="91"/>
  <c r="DN17" i="91"/>
  <c r="DR17" i="91"/>
  <c r="DL17" i="91"/>
  <c r="DW7" i="91"/>
  <c r="DM17" i="91"/>
  <c r="DS17" i="91"/>
  <c r="DP17" i="91"/>
  <c r="DW17" i="91" l="1"/>
  <c r="FJ32" i="84" l="1"/>
  <c r="FI32" i="84"/>
  <c r="FI17" i="84" l="1"/>
  <c r="FK32" i="84"/>
  <c r="FL32" i="84"/>
  <c r="FJ17" i="84"/>
  <c r="FQ32" i="84"/>
  <c r="FG32" i="84"/>
  <c r="FR34" i="84" l="1"/>
  <c r="FH32" i="84"/>
  <c r="FL17" i="84"/>
  <c r="FQ17" i="84"/>
  <c r="FK17" i="84"/>
  <c r="FG17" i="84"/>
  <c r="FP32" i="84"/>
  <c r="FO32" i="84" l="1"/>
  <c r="FR33" i="84"/>
  <c r="FP17" i="84"/>
  <c r="FH17" i="84"/>
  <c r="FO17" i="84" l="1"/>
  <c r="FR17" i="84" s="1"/>
  <c r="FR32" i="84"/>
  <c r="FK32" i="85" l="1"/>
  <c r="FP32" i="85"/>
  <c r="FQ32" i="85"/>
  <c r="FL32" i="85"/>
  <c r="FP17" i="85" l="1"/>
  <c r="FI32" i="85"/>
  <c r="FK17" i="85"/>
  <c r="FQ17" i="85"/>
  <c r="FR34" i="85"/>
  <c r="FL17" i="85"/>
  <c r="FJ32" i="85"/>
  <c r="FH32" i="85"/>
  <c r="FH17" i="85" l="1"/>
  <c r="FO32" i="85"/>
  <c r="FR33" i="85"/>
  <c r="FI17" i="85"/>
  <c r="FJ17" i="85"/>
  <c r="FO17" i="85" l="1"/>
  <c r="FR32" i="85"/>
  <c r="FR17" i="85" l="1"/>
  <c r="FF32" i="84" l="1"/>
  <c r="FE32" i="84"/>
  <c r="FE17" i="84" l="1"/>
  <c r="FF17" i="84"/>
  <c r="D32" i="84" l="1"/>
  <c r="C32" i="84" l="1"/>
  <c r="D17" i="84"/>
  <c r="F32" i="84" l="1"/>
  <c r="C17" i="84"/>
  <c r="E32" i="84" l="1"/>
  <c r="F17" i="84"/>
  <c r="H32" i="84" l="1"/>
  <c r="E17" i="84"/>
  <c r="G32" i="84" l="1"/>
  <c r="H17" i="84"/>
  <c r="J32" i="84" l="1"/>
  <c r="G17" i="84"/>
  <c r="I32" i="84" l="1"/>
  <c r="J17" i="84"/>
  <c r="I17" i="84" l="1"/>
  <c r="L32" i="84"/>
  <c r="L17" i="84" l="1"/>
  <c r="K32" i="84"/>
  <c r="M32" i="84"/>
  <c r="M17" i="84" l="1"/>
  <c r="O34" i="84"/>
  <c r="K17" i="84"/>
  <c r="N32" i="84" l="1"/>
  <c r="O33" i="84"/>
  <c r="R32" i="84" l="1"/>
  <c r="N17" i="84"/>
  <c r="O17" i="84" s="1"/>
  <c r="O32" i="84"/>
  <c r="Q32" i="84" l="1"/>
  <c r="R17" i="84"/>
  <c r="Q17" i="84" l="1"/>
  <c r="S32" i="84" l="1"/>
  <c r="T32" i="84"/>
  <c r="V32" i="84" l="1"/>
  <c r="T17" i="84"/>
  <c r="S17" i="84"/>
  <c r="U32" i="84"/>
  <c r="U17" i="84" l="1"/>
  <c r="V17" i="84"/>
  <c r="X32" i="84" l="1"/>
  <c r="W32" i="84" l="1"/>
  <c r="X17" i="84"/>
  <c r="Y32" i="84" l="1"/>
  <c r="Z32" i="84"/>
  <c r="W17" i="84"/>
  <c r="AA32" i="84" l="1"/>
  <c r="Z17" i="84"/>
  <c r="Y17" i="84"/>
  <c r="AC34" i="84" l="1"/>
  <c r="AA17" i="84"/>
  <c r="AB32" i="84" l="1"/>
  <c r="AC33" i="84"/>
  <c r="AF32" i="84" l="1"/>
  <c r="AB17" i="84"/>
  <c r="AC17" i="84" s="1"/>
  <c r="AC32" i="84"/>
  <c r="AE32" i="84" l="1"/>
  <c r="AF17" i="84"/>
  <c r="AH32" i="84" l="1"/>
  <c r="AE17" i="84"/>
  <c r="AG32" i="84" l="1"/>
  <c r="AH17" i="84"/>
  <c r="AJ32" i="84" l="1"/>
  <c r="AG17" i="84"/>
  <c r="AI32" i="84" l="1"/>
  <c r="AJ17" i="84"/>
  <c r="AI17" i="84" l="1"/>
  <c r="AK32" i="84" l="1"/>
  <c r="AL32" i="84"/>
  <c r="AK17" i="84" l="1"/>
  <c r="AM32" i="84"/>
  <c r="AL17" i="84"/>
  <c r="AN32" i="84"/>
  <c r="AN17" i="84" l="1"/>
  <c r="AO32" i="84"/>
  <c r="AM17" i="84"/>
  <c r="AQ34" i="84" l="1"/>
  <c r="AO17" i="84"/>
  <c r="AP32" i="84" l="1"/>
  <c r="AQ33" i="84"/>
  <c r="AP17" i="84" l="1"/>
  <c r="AQ17" i="84" s="1"/>
  <c r="AQ32" i="84"/>
  <c r="AT32" i="84"/>
  <c r="AT17" i="84" l="1"/>
  <c r="AS32" i="84"/>
  <c r="AV32" i="84" l="1"/>
  <c r="AS17" i="84"/>
  <c r="AU32" i="84" l="1"/>
  <c r="AV17" i="84"/>
  <c r="AU17" i="84" l="1"/>
  <c r="AX32" i="84"/>
  <c r="AX17" i="84" l="1"/>
  <c r="AW32" i="84"/>
  <c r="AW17" i="84" l="1"/>
  <c r="AZ32" i="84"/>
  <c r="AZ17" i="84" l="1"/>
  <c r="AY32" i="84"/>
  <c r="BB32" i="84" l="1"/>
  <c r="AY17" i="84"/>
  <c r="BE34" i="84"/>
  <c r="BD32" i="84" l="1"/>
  <c r="BA32" i="84"/>
  <c r="BB17" i="84"/>
  <c r="BC32" i="84"/>
  <c r="BC17" i="84" l="1"/>
  <c r="BE33" i="84"/>
  <c r="BA17" i="84"/>
  <c r="BE32" i="84"/>
  <c r="BD17" i="84"/>
  <c r="BE17" i="84" l="1"/>
  <c r="BH32" i="84"/>
  <c r="BG32" i="84" l="1"/>
  <c r="BH17" i="84"/>
  <c r="BJ32" i="84" l="1"/>
  <c r="BG17" i="84"/>
  <c r="BI32" i="84" l="1"/>
  <c r="BJ17" i="84"/>
  <c r="BI17" i="84" l="1"/>
  <c r="BK32" i="84" l="1"/>
  <c r="BL32" i="84"/>
  <c r="BM32" i="84" l="1"/>
  <c r="BL17" i="84"/>
  <c r="BK17" i="84"/>
  <c r="BM17" i="84" l="1"/>
  <c r="BN32" i="84" l="1"/>
  <c r="BP32" i="84"/>
  <c r="BO32" i="84"/>
  <c r="BO17" i="84" l="1"/>
  <c r="BP17" i="84"/>
  <c r="BN17" i="84"/>
  <c r="BQ32" i="84"/>
  <c r="BQ17" i="84" l="1"/>
  <c r="BS34" i="84"/>
  <c r="BR32" i="84" l="1"/>
  <c r="BS33" i="84"/>
  <c r="BV32" i="84" l="1"/>
  <c r="BR17" i="84"/>
  <c r="BS17" i="84" s="1"/>
  <c r="BS32" i="84"/>
  <c r="BU32" i="84" l="1"/>
  <c r="BV17" i="84"/>
  <c r="BU17" i="84" l="1"/>
  <c r="BX32" i="84"/>
  <c r="BX17" i="84" l="1"/>
  <c r="BW32" i="84"/>
  <c r="BW17" i="84" l="1"/>
  <c r="BZ32" i="84"/>
  <c r="BY32" i="84" l="1"/>
  <c r="BZ17" i="84"/>
  <c r="BY17" i="84" l="1"/>
  <c r="CB32" i="84"/>
  <c r="CA32" i="84" l="1"/>
  <c r="CB17" i="84"/>
  <c r="CA17" i="84" l="1"/>
  <c r="CD32" i="84"/>
  <c r="CC32" i="84" l="1"/>
  <c r="CD17" i="84"/>
  <c r="CE32" i="84"/>
  <c r="CE17" i="84" l="1"/>
  <c r="CC17" i="84"/>
  <c r="CG34" i="84" l="1"/>
  <c r="CF32" i="84" l="1"/>
  <c r="CG33" i="84"/>
  <c r="CJ32" i="84" l="1"/>
  <c r="CF17" i="84"/>
  <c r="CG17" i="84" s="1"/>
  <c r="CG32" i="84"/>
  <c r="CJ17" i="84" l="1"/>
  <c r="CI32" i="84"/>
  <c r="CL32" i="84" l="1"/>
  <c r="CI17" i="84"/>
  <c r="CK32" i="84" l="1"/>
  <c r="CL17" i="84"/>
  <c r="CK17" i="84" l="1"/>
  <c r="CN32" i="84"/>
  <c r="CN17" i="84" l="1"/>
  <c r="CM32" i="84"/>
  <c r="CP32" i="84" l="1"/>
  <c r="CM17" i="84"/>
  <c r="CP17" i="84" l="1"/>
  <c r="CO32" i="84"/>
  <c r="CO17" i="84" l="1"/>
  <c r="CR32" i="84"/>
  <c r="CR17" i="84" l="1"/>
  <c r="CQ32" i="84"/>
  <c r="CS32" i="84"/>
  <c r="CS17" i="84" l="1"/>
  <c r="CU34" i="84"/>
  <c r="CQ17" i="84"/>
  <c r="CT32" i="84" l="1"/>
  <c r="CU33" i="84"/>
  <c r="CX32" i="84"/>
  <c r="CX17" i="84" l="1"/>
  <c r="CT17" i="84"/>
  <c r="CU17" i="84" s="1"/>
  <c r="CU32" i="84"/>
  <c r="CW32" i="84" l="1"/>
  <c r="CW17" i="84" l="1"/>
  <c r="CZ32" i="84"/>
  <c r="CZ17" i="84" l="1"/>
  <c r="CY32" i="84"/>
  <c r="DB32" i="84" l="1"/>
  <c r="CY17" i="84"/>
  <c r="DA32" i="84" l="1"/>
  <c r="DB17" i="84"/>
  <c r="DA17" i="84" l="1"/>
  <c r="DD32" i="84"/>
  <c r="DD17" i="84" l="1"/>
  <c r="DC32" i="84"/>
  <c r="DF32" i="84" l="1"/>
  <c r="DC17" i="84"/>
  <c r="DG32" i="84" l="1"/>
  <c r="DF17" i="84"/>
  <c r="DE32" i="84"/>
  <c r="DE17" i="84" l="1"/>
  <c r="DI34" i="84"/>
  <c r="DG17" i="84"/>
  <c r="DH32" i="84" l="1"/>
  <c r="DI33" i="84"/>
  <c r="DH17" i="84" l="1"/>
  <c r="DI17" i="84" s="1"/>
  <c r="DI32" i="84"/>
  <c r="DL32" i="84"/>
  <c r="DK32" i="84" l="1"/>
  <c r="DL17" i="84"/>
  <c r="DN32" i="84" l="1"/>
  <c r="DK17" i="84"/>
  <c r="DM32" i="84" l="1"/>
  <c r="DN17" i="84"/>
  <c r="DM17" i="84" l="1"/>
  <c r="DP32" i="84"/>
  <c r="DO32" i="84" l="1"/>
  <c r="DP17" i="84"/>
  <c r="DR32" i="84" l="1"/>
  <c r="DO17" i="84"/>
  <c r="DQ32" i="84" l="1"/>
  <c r="DR17" i="84"/>
  <c r="DQ17" i="84" l="1"/>
  <c r="DT32" i="84"/>
  <c r="DT17" i="84" l="1"/>
  <c r="DS32" i="84"/>
  <c r="DU32" i="84"/>
  <c r="DS17" i="84" l="1"/>
  <c r="DU17" i="84"/>
  <c r="DW34" i="84"/>
  <c r="DV32" i="84" l="1"/>
  <c r="DW33" i="84"/>
  <c r="DZ32" i="84" l="1"/>
  <c r="DV17" i="84"/>
  <c r="DW17" i="84" s="1"/>
  <c r="DW32" i="84"/>
  <c r="DY32" i="84" l="1"/>
  <c r="DZ17" i="84"/>
  <c r="DY17" i="84" l="1"/>
  <c r="EB32" i="84"/>
  <c r="EB17" i="84" l="1"/>
  <c r="EA32" i="84"/>
  <c r="EA17" i="84" l="1"/>
  <c r="ED32" i="84"/>
  <c r="EC32" i="84" l="1"/>
  <c r="ED17" i="84"/>
  <c r="EF32" i="84" l="1"/>
  <c r="EC17" i="84"/>
  <c r="EE32" i="84" l="1"/>
  <c r="EF17" i="84"/>
  <c r="EH32" i="84" l="1"/>
  <c r="EE17" i="84"/>
  <c r="EG32" i="84" l="1"/>
  <c r="EI32" i="84"/>
  <c r="EH17" i="84"/>
  <c r="EI17" i="84" l="1"/>
  <c r="EG17" i="84"/>
  <c r="EK34" i="84"/>
  <c r="EJ32" i="84" l="1"/>
  <c r="EK33" i="84"/>
  <c r="EJ17" i="84" l="1"/>
  <c r="EK17" i="84" s="1"/>
  <c r="EK32" i="84"/>
  <c r="EN32" i="84"/>
  <c r="EN17" i="84" l="1"/>
  <c r="EM32" i="84"/>
  <c r="EP32" i="84" l="1"/>
  <c r="EM17" i="84"/>
  <c r="EO32" i="84" l="1"/>
  <c r="EP17" i="84"/>
  <c r="ER32" i="84" l="1"/>
  <c r="EO17" i="84"/>
  <c r="EQ32" i="84" l="1"/>
  <c r="ER17" i="84"/>
  <c r="EQ17" i="84" l="1"/>
  <c r="ET32" i="84"/>
  <c r="ES32" i="84" l="1"/>
  <c r="ET17" i="84"/>
  <c r="EV32" i="84" l="1"/>
  <c r="ES17" i="84"/>
  <c r="EV17" i="84" l="1"/>
  <c r="EU32" i="84"/>
  <c r="EW32" i="84"/>
  <c r="EU17" i="84" l="1"/>
  <c r="EW17" i="84"/>
  <c r="EY34" i="84"/>
  <c r="EX32" i="84" l="1"/>
  <c r="EY33" i="84"/>
  <c r="FB32" i="84"/>
  <c r="FM34" i="84"/>
  <c r="FC32" i="84" l="1"/>
  <c r="FB17" i="84"/>
  <c r="FA32" i="84"/>
  <c r="EX17" i="84"/>
  <c r="EY17" i="84" s="1"/>
  <c r="EY32" i="84"/>
  <c r="FD32" i="84"/>
  <c r="FM33" i="84" l="1"/>
  <c r="FD17" i="84"/>
  <c r="FA17" i="84"/>
  <c r="FM32" i="84"/>
  <c r="FC17" i="84"/>
  <c r="FM17" i="84" l="1"/>
  <c r="FG32" i="85" l="1"/>
  <c r="FG17" i="85" l="1"/>
  <c r="EX32" i="85" l="1"/>
  <c r="EV32" i="85"/>
  <c r="ET32" i="85"/>
  <c r="EU32" i="85"/>
  <c r="EW32" i="85"/>
  <c r="EW17" i="85" l="1"/>
  <c r="EU17" i="85"/>
  <c r="ET17" i="85"/>
  <c r="EV17" i="85"/>
  <c r="EX17" i="85"/>
  <c r="R32" i="85" l="1"/>
  <c r="K32" i="85"/>
  <c r="J32" i="85"/>
  <c r="E32" i="85"/>
  <c r="Y32" i="85"/>
  <c r="S32" i="85"/>
  <c r="U32" i="85"/>
  <c r="D32" i="85"/>
  <c r="AA32" i="85"/>
  <c r="W32" i="85"/>
  <c r="F32" i="85"/>
  <c r="Z32" i="85"/>
  <c r="V32" i="85"/>
  <c r="T32" i="85"/>
  <c r="X32" i="85"/>
  <c r="E17" i="85" l="1"/>
  <c r="Z17" i="85"/>
  <c r="CO32" i="85"/>
  <c r="AF32" i="85"/>
  <c r="BR32" i="85"/>
  <c r="G32" i="85"/>
  <c r="K17" i="85"/>
  <c r="W17" i="85"/>
  <c r="AM32" i="85"/>
  <c r="DL32" i="85"/>
  <c r="DS32" i="85"/>
  <c r="DM32" i="85"/>
  <c r="BP32" i="85"/>
  <c r="AB32" i="85"/>
  <c r="BN32" i="85"/>
  <c r="CX32" i="85"/>
  <c r="J17" i="85"/>
  <c r="CY32" i="85"/>
  <c r="AA17" i="85"/>
  <c r="DA32" i="85"/>
  <c r="BX32" i="85"/>
  <c r="I32" i="85"/>
  <c r="T17" i="85"/>
  <c r="CC32" i="85"/>
  <c r="BZ32" i="85"/>
  <c r="L32" i="85"/>
  <c r="AH32" i="85"/>
  <c r="CK32" i="85"/>
  <c r="DH32" i="85"/>
  <c r="CM32" i="85"/>
  <c r="DC32" i="85"/>
  <c r="X17" i="85"/>
  <c r="DD32" i="85"/>
  <c r="U17" i="85"/>
  <c r="CF32" i="85"/>
  <c r="CL32" i="85"/>
  <c r="CP32" i="85"/>
  <c r="DN32" i="85"/>
  <c r="DU32" i="85"/>
  <c r="DO32" i="85"/>
  <c r="F17" i="85"/>
  <c r="CR32" i="85"/>
  <c r="DB32" i="85"/>
  <c r="DR32" i="85"/>
  <c r="CS32" i="85"/>
  <c r="DP32" i="85"/>
  <c r="S17" i="85"/>
  <c r="D17" i="85"/>
  <c r="CN32" i="85"/>
  <c r="BW32" i="85"/>
  <c r="AT32" i="85"/>
  <c r="AW32" i="85"/>
  <c r="AO32" i="85"/>
  <c r="BV32" i="85"/>
  <c r="BO32" i="85"/>
  <c r="DE32" i="85"/>
  <c r="DV32" i="85"/>
  <c r="CZ32" i="85"/>
  <c r="CB32" i="85"/>
  <c r="AU32" i="85"/>
  <c r="BY32" i="85"/>
  <c r="DQ32" i="85"/>
  <c r="CE32" i="85"/>
  <c r="AG32" i="85"/>
  <c r="CJ32" i="85"/>
  <c r="Y17" i="85"/>
  <c r="DT32" i="85"/>
  <c r="AL32" i="85"/>
  <c r="AK32" i="85"/>
  <c r="R17" i="85"/>
  <c r="N32" i="85"/>
  <c r="H32" i="85"/>
  <c r="AY32" i="85"/>
  <c r="CT32" i="85"/>
  <c r="BQ32" i="85"/>
  <c r="AP32" i="85"/>
  <c r="CQ32" i="85"/>
  <c r="V17" i="85"/>
  <c r="AX32" i="85"/>
  <c r="AV32" i="85"/>
  <c r="AZ32" i="85"/>
  <c r="CA32" i="85"/>
  <c r="DG32" i="85"/>
  <c r="AN32" i="85"/>
  <c r="BM32" i="85"/>
  <c r="DF32" i="85"/>
  <c r="CD32" i="85"/>
  <c r="CM17" i="85" l="1"/>
  <c r="DN17" i="85"/>
  <c r="G17" i="85"/>
  <c r="CB17" i="85"/>
  <c r="AM17" i="85"/>
  <c r="CU34" i="85"/>
  <c r="DH17" i="85"/>
  <c r="AH17" i="85"/>
  <c r="CG34" i="85"/>
  <c r="CQ17" i="85"/>
  <c r="CN17" i="85"/>
  <c r="CX17" i="85"/>
  <c r="DU17" i="85"/>
  <c r="DF17" i="85"/>
  <c r="BR17" i="85"/>
  <c r="BN17" i="85"/>
  <c r="DS17" i="85"/>
  <c r="CZ17" i="85"/>
  <c r="BX17" i="85"/>
  <c r="DE17" i="85"/>
  <c r="M32" i="85"/>
  <c r="BM17" i="85"/>
  <c r="CE17" i="85"/>
  <c r="CA17" i="85"/>
  <c r="BZ17" i="85"/>
  <c r="AF17" i="85"/>
  <c r="DT17" i="85"/>
  <c r="BQ17" i="85"/>
  <c r="BO17" i="85"/>
  <c r="CF17" i="85"/>
  <c r="AW17" i="85"/>
  <c r="DD17" i="85"/>
  <c r="N17" i="85"/>
  <c r="DW34" i="85"/>
  <c r="BA32" i="85"/>
  <c r="DR17" i="85"/>
  <c r="AB17" i="85"/>
  <c r="BW17" i="85"/>
  <c r="AP17" i="85"/>
  <c r="BD32" i="85"/>
  <c r="O34" i="85"/>
  <c r="DQ17" i="85"/>
  <c r="CS17" i="85"/>
  <c r="AZ17" i="85"/>
  <c r="CC17" i="85"/>
  <c r="CO17" i="85"/>
  <c r="AK17" i="85"/>
  <c r="DO17" i="85"/>
  <c r="CK17" i="85"/>
  <c r="CP17" i="85"/>
  <c r="CJ17" i="85"/>
  <c r="BV17" i="85"/>
  <c r="AG17" i="85"/>
  <c r="AO17" i="85"/>
  <c r="DC17" i="85"/>
  <c r="BP17" i="85"/>
  <c r="AL17" i="85"/>
  <c r="CD17" i="85"/>
  <c r="CL17" i="85"/>
  <c r="C32" i="85"/>
  <c r="AY17" i="85"/>
  <c r="L17" i="85"/>
  <c r="BY17" i="85"/>
  <c r="DB17" i="85"/>
  <c r="AV17" i="85"/>
  <c r="BE34" i="85"/>
  <c r="AC34" i="85"/>
  <c r="DL17" i="85"/>
  <c r="DA17" i="85"/>
  <c r="CY17" i="85"/>
  <c r="CT17" i="85"/>
  <c r="H17" i="85"/>
  <c r="AU17" i="85"/>
  <c r="AT17" i="85"/>
  <c r="CR17" i="85"/>
  <c r="DI34" i="85"/>
  <c r="DM17" i="85"/>
  <c r="I17" i="85"/>
  <c r="DV17" i="85"/>
  <c r="BC32" i="85"/>
  <c r="DP17" i="85"/>
  <c r="AN17" i="85"/>
  <c r="DG17" i="85"/>
  <c r="BB32" i="85"/>
  <c r="AX17" i="85"/>
  <c r="CG33" i="85" l="1"/>
  <c r="BU32" i="85"/>
  <c r="AE32" i="85"/>
  <c r="BC17" i="85"/>
  <c r="BB17" i="85"/>
  <c r="BD17" i="85"/>
  <c r="O33" i="85"/>
  <c r="AC33" i="85"/>
  <c r="Q32" i="85"/>
  <c r="C17" i="85"/>
  <c r="O32" i="85"/>
  <c r="M17" i="85"/>
  <c r="CW32" i="85"/>
  <c r="DI33" i="85"/>
  <c r="CI32" i="85"/>
  <c r="CU33" i="85"/>
  <c r="BA17" i="85"/>
  <c r="DW33" i="85"/>
  <c r="DK32" i="85"/>
  <c r="AS32" i="85"/>
  <c r="BE33" i="85"/>
  <c r="Q17" i="85" l="1"/>
  <c r="AC17" i="85" s="1"/>
  <c r="AC32" i="85"/>
  <c r="O17" i="85"/>
  <c r="BE32" i="85"/>
  <c r="AS17" i="85"/>
  <c r="BE17" i="85" s="1"/>
  <c r="CW17" i="85"/>
  <c r="DI17" i="85" s="1"/>
  <c r="DI32" i="85"/>
  <c r="DK17" i="85"/>
  <c r="DW17" i="85" s="1"/>
  <c r="DW32" i="85"/>
  <c r="CG32" i="85"/>
  <c r="BU17" i="85"/>
  <c r="CG17" i="85" s="1"/>
  <c r="BH32" i="85"/>
  <c r="AE17" i="85"/>
  <c r="CI17" i="85"/>
  <c r="CU17" i="85" s="1"/>
  <c r="CU32" i="85"/>
  <c r="BH17" i="85" l="1"/>
  <c r="BG32" i="85"/>
  <c r="BI32" i="85"/>
  <c r="BI17" i="85" l="1"/>
  <c r="BJ32" i="85"/>
  <c r="BG17" i="85"/>
  <c r="BL32" i="85" l="1"/>
  <c r="BJ17" i="85"/>
  <c r="BS34" i="85" l="1"/>
  <c r="BL17" i="85"/>
  <c r="BK32" i="85" l="1"/>
  <c r="BS33" i="85"/>
  <c r="EP32" i="85"/>
  <c r="EP17" i="85" l="1"/>
  <c r="BK17" i="85"/>
  <c r="BS17" i="85" s="1"/>
  <c r="BS32" i="85"/>
  <c r="EG32" i="85" l="1"/>
  <c r="EH32" i="85"/>
  <c r="EM32" i="85"/>
  <c r="EI32" i="85"/>
  <c r="EJ32" i="85"/>
  <c r="EI17" i="85" l="1"/>
  <c r="EJ17" i="85"/>
  <c r="EM17" i="85"/>
  <c r="EH17" i="85"/>
  <c r="EG17" i="85"/>
  <c r="EF32" i="85" l="1"/>
  <c r="EF17" i="85" l="1"/>
  <c r="EE32" i="85" l="1"/>
  <c r="EE17" i="85" l="1"/>
  <c r="ED32" i="85" l="1"/>
  <c r="EC32" i="85"/>
  <c r="EC17" i="85" l="1"/>
  <c r="ED17" i="85"/>
  <c r="EB32" i="85" l="1"/>
  <c r="EB17" i="85" l="1"/>
  <c r="EA32" i="85" l="1"/>
  <c r="EA17" i="85" l="1"/>
  <c r="DZ32" i="85" l="1"/>
  <c r="DZ17" i="85" l="1"/>
  <c r="EK34" i="85"/>
  <c r="DY32" i="85" l="1"/>
  <c r="EK33" i="85"/>
  <c r="AJ32" i="85"/>
  <c r="AJ17" i="85" l="1"/>
  <c r="DY17" i="85"/>
  <c r="EK17" i="85" s="1"/>
  <c r="EK32" i="85"/>
  <c r="AQ34" i="85"/>
  <c r="AI32" i="85" l="1"/>
  <c r="AQ33" i="85"/>
  <c r="EO32" i="85"/>
  <c r="AI17" i="85" l="1"/>
  <c r="AQ17" i="85" s="1"/>
  <c r="AQ32" i="85"/>
  <c r="EO17" i="85"/>
  <c r="EN32" i="85" l="1"/>
  <c r="ER32" i="85"/>
  <c r="ES32" i="85"/>
  <c r="ES17" i="85" l="1"/>
  <c r="ER17" i="85"/>
  <c r="EN17" i="85"/>
  <c r="EY34" i="85"/>
  <c r="EQ32" i="85" l="1"/>
  <c r="EY33" i="85"/>
  <c r="EQ17" i="85" l="1"/>
  <c r="EY17" i="85" s="1"/>
  <c r="EY32" i="85"/>
  <c r="FF32" i="85" l="1"/>
  <c r="FC32" i="85"/>
  <c r="FB32" i="85"/>
  <c r="FD32" i="85"/>
  <c r="FE32" i="85"/>
  <c r="FB17" i="85" l="1"/>
  <c r="FE17" i="85"/>
  <c r="FM34" i="85"/>
  <c r="FD17" i="85"/>
  <c r="FC17" i="85"/>
  <c r="FF17" i="85"/>
  <c r="FM33" i="85" l="1"/>
  <c r="FA32" i="85"/>
  <c r="FA17" i="85" l="1"/>
  <c r="FM17" i="85" s="1"/>
  <c r="FM32" i="85"/>
  <c r="FP38" i="92" l="1"/>
  <c r="FR40" i="92" l="1"/>
  <c r="FQ38" i="92"/>
  <c r="FP19" i="92"/>
  <c r="FQ19" i="92" l="1"/>
  <c r="FR39" i="92"/>
  <c r="FO38" i="92"/>
  <c r="FO19" i="92" l="1"/>
  <c r="FR19" i="92" s="1"/>
  <c r="FR38" i="92"/>
  <c r="D38" i="92" l="1"/>
  <c r="E38" i="92"/>
  <c r="H38" i="92" l="1"/>
  <c r="E19" i="92"/>
  <c r="G38" i="92"/>
  <c r="C38" i="92"/>
  <c r="J38" i="92"/>
  <c r="D19" i="92"/>
  <c r="K38" i="92"/>
  <c r="F38" i="92"/>
  <c r="I38" i="92"/>
  <c r="J19" i="92" l="1"/>
  <c r="C19" i="92"/>
  <c r="I19" i="92"/>
  <c r="G19" i="92"/>
  <c r="K19" i="92"/>
  <c r="H19" i="92"/>
  <c r="L38" i="92"/>
  <c r="F19" i="92"/>
  <c r="M38" i="92" l="1"/>
  <c r="L19" i="92"/>
  <c r="N38" i="92" l="1"/>
  <c r="O40" i="92"/>
  <c r="M19" i="92"/>
  <c r="O39" i="92"/>
  <c r="N19" i="92" l="1"/>
  <c r="O19" i="92" s="1"/>
  <c r="O38" i="92"/>
  <c r="R38" i="92" l="1"/>
  <c r="Q38" i="92"/>
  <c r="Q19" i="92" l="1"/>
  <c r="R19" i="92"/>
  <c r="T38" i="92" l="1"/>
  <c r="S38" i="92"/>
  <c r="T19" i="92" l="1"/>
  <c r="S19" i="92"/>
  <c r="V38" i="92" l="1"/>
  <c r="U38" i="92"/>
  <c r="V19" i="92" l="1"/>
  <c r="W38" i="92"/>
  <c r="U19" i="92"/>
  <c r="X38" i="92" l="1"/>
  <c r="W19" i="92"/>
  <c r="Y38" i="92" l="1"/>
  <c r="X19" i="92"/>
  <c r="Z38" i="92" l="1"/>
  <c r="Y19" i="92"/>
  <c r="AA38" i="92" l="1"/>
  <c r="Z19" i="92"/>
  <c r="AC40" i="92" l="1"/>
  <c r="AA19" i="92"/>
  <c r="AB38" i="92" l="1"/>
  <c r="AC39" i="92"/>
  <c r="AF38" i="92" l="1"/>
  <c r="AE38" i="92"/>
  <c r="AB19" i="92"/>
  <c r="AC19" i="92" s="1"/>
  <c r="AC38" i="92"/>
  <c r="AE19" i="92" l="1"/>
  <c r="AF19" i="92"/>
  <c r="AH38" i="92" l="1"/>
  <c r="AG38" i="92"/>
  <c r="AH19" i="92" l="1"/>
  <c r="AG19" i="92"/>
  <c r="AJ38" i="92" l="1"/>
  <c r="AI38" i="92"/>
  <c r="AJ19" i="92" l="1"/>
  <c r="AI19" i="92"/>
  <c r="AL38" i="92" l="1"/>
  <c r="AK38" i="92"/>
  <c r="AL19" i="92" l="1"/>
  <c r="AK19" i="92"/>
  <c r="AM38" i="92" l="1"/>
  <c r="AN38" i="92"/>
  <c r="AN19" i="92" l="1"/>
  <c r="AO38" i="92"/>
  <c r="AM19" i="92"/>
  <c r="AQ40" i="92" l="1"/>
  <c r="AO19" i="92"/>
  <c r="AP38" i="92" l="1"/>
  <c r="AQ39" i="92"/>
  <c r="AT38" i="92" l="1"/>
  <c r="AS38" i="92"/>
  <c r="AP19" i="92"/>
  <c r="AQ19" i="92" s="1"/>
  <c r="AQ38" i="92"/>
  <c r="AT19" i="92" l="1"/>
  <c r="AS19" i="92"/>
  <c r="AV38" i="92" l="1"/>
  <c r="AU38" i="92"/>
  <c r="AV19" i="92" l="1"/>
  <c r="AU19" i="92"/>
  <c r="AX38" i="92" l="1"/>
  <c r="AW38" i="92"/>
  <c r="AW19" i="92" l="1"/>
  <c r="AX19" i="92"/>
  <c r="AZ38" i="92" l="1"/>
  <c r="AY38" i="92"/>
  <c r="AZ19" i="92" l="1"/>
  <c r="AY19" i="92"/>
  <c r="BB38" i="92" l="1"/>
  <c r="BA38" i="92"/>
  <c r="BA19" i="92" l="1"/>
  <c r="BB19" i="92"/>
  <c r="BC38" i="92"/>
  <c r="BE40" i="92" l="1"/>
  <c r="BC19" i="92"/>
  <c r="BD38" i="92" l="1"/>
  <c r="BE39" i="92"/>
  <c r="BH38" i="92" l="1"/>
  <c r="BG38" i="92"/>
  <c r="BD19" i="92"/>
  <c r="BE19" i="92" s="1"/>
  <c r="BE38" i="92"/>
  <c r="BG19" i="92" l="1"/>
  <c r="BH19" i="92"/>
  <c r="BJ38" i="92" l="1"/>
  <c r="BI38" i="92"/>
  <c r="BJ19" i="92" l="1"/>
  <c r="BI19" i="92"/>
  <c r="BL38" i="92" l="1"/>
  <c r="BK38" i="92"/>
  <c r="BK19" i="92" l="1"/>
  <c r="BL19" i="92"/>
  <c r="BN38" i="92" l="1"/>
  <c r="BM38" i="92"/>
  <c r="BN19" i="92" l="1"/>
  <c r="BM19" i="92"/>
  <c r="BP38" i="92" l="1"/>
  <c r="BO38" i="92"/>
  <c r="BQ38" i="92" l="1"/>
  <c r="BO19" i="92"/>
  <c r="BP19" i="92"/>
  <c r="BS40" i="92" l="1"/>
  <c r="BQ19" i="92"/>
  <c r="BR38" i="92" l="1"/>
  <c r="BS39" i="92"/>
  <c r="BV38" i="92" l="1"/>
  <c r="BU38" i="92"/>
  <c r="BR19" i="92"/>
  <c r="BS19" i="92" s="1"/>
  <c r="BS38" i="92"/>
  <c r="BU19" i="92" l="1"/>
  <c r="BV19" i="92"/>
  <c r="BW38" i="92" l="1"/>
  <c r="BX38" i="92"/>
  <c r="BY38" i="92" l="1"/>
  <c r="BX19" i="92"/>
  <c r="BW19" i="92"/>
  <c r="BY19" i="92" l="1"/>
  <c r="BZ38" i="92" l="1"/>
  <c r="CA38" i="92"/>
  <c r="CB38" i="92" l="1"/>
  <c r="CA19" i="92"/>
  <c r="BZ19" i="92"/>
  <c r="CB19" i="92" l="1"/>
  <c r="CC38" i="92"/>
  <c r="CD38" i="92" l="1"/>
  <c r="CC19" i="92"/>
  <c r="CD19" i="92" l="1"/>
  <c r="CE38" i="92"/>
  <c r="CE19" i="92" l="1"/>
  <c r="CN38" i="92" l="1"/>
  <c r="CN19" i="92" l="1"/>
  <c r="CO38" i="92"/>
  <c r="CP38" i="92" l="1"/>
  <c r="CO19" i="92"/>
  <c r="CP19" i="92" l="1"/>
  <c r="CQ38" i="92"/>
  <c r="CQ19" i="92" l="1"/>
  <c r="CR38" i="92"/>
  <c r="CS38" i="92" l="1"/>
  <c r="CR19" i="92"/>
  <c r="CS19" i="92" l="1"/>
  <c r="CT38" i="92"/>
  <c r="CT19" i="92" l="1"/>
  <c r="CX38" i="92" l="1"/>
  <c r="CW38" i="92"/>
  <c r="CX19" i="92" l="1"/>
  <c r="CW19" i="92"/>
  <c r="CZ38" i="92" l="1"/>
  <c r="CY38" i="92"/>
  <c r="CZ19" i="92" l="1"/>
  <c r="CY19" i="92"/>
  <c r="DK38" i="92" l="1"/>
  <c r="DL38" i="92"/>
  <c r="DL19" i="92" l="1"/>
  <c r="DM38" i="92"/>
  <c r="DK19" i="92"/>
  <c r="DN38" i="92" l="1"/>
  <c r="DM19" i="92"/>
  <c r="DN19" i="92" l="1"/>
  <c r="DP38" i="92" l="1"/>
  <c r="DO38" i="92"/>
  <c r="DO19" i="92" l="1"/>
  <c r="DP19" i="92"/>
  <c r="FL38" i="92" l="1"/>
  <c r="FL19" i="92" l="1"/>
  <c r="FH38" i="92" l="1"/>
  <c r="FK38" i="92"/>
  <c r="FJ38" i="92"/>
  <c r="FB38" i="92"/>
  <c r="FC38" i="92"/>
  <c r="FI38" i="92"/>
  <c r="FF38" i="92"/>
  <c r="FD38" i="92"/>
  <c r="FG38" i="92"/>
  <c r="FE38" i="92"/>
  <c r="FG19" i="92" l="1"/>
  <c r="FD19" i="92"/>
  <c r="FF19" i="92"/>
  <c r="FI19" i="92"/>
  <c r="FC19" i="92"/>
  <c r="FB19" i="92"/>
  <c r="FE19" i="92"/>
  <c r="FJ19" i="92"/>
  <c r="FK19" i="92"/>
  <c r="FH19" i="92"/>
  <c r="CG40" i="92" l="1"/>
  <c r="EK40" i="92" l="1"/>
  <c r="EY40" i="92"/>
  <c r="DV38" i="92"/>
  <c r="DW40" i="92"/>
  <c r="EA38" i="92"/>
  <c r="EG38" i="92"/>
  <c r="EJ38" i="92"/>
  <c r="EO38" i="92"/>
  <c r="DS38" i="92"/>
  <c r="DQ38" i="92"/>
  <c r="DW39" i="92"/>
  <c r="CF38" i="92"/>
  <c r="CG39" i="92"/>
  <c r="EI38" i="92"/>
  <c r="ET38" i="92"/>
  <c r="EW38" i="92"/>
  <c r="ES38" i="92"/>
  <c r="DU38" i="92"/>
  <c r="EV38" i="92"/>
  <c r="EX38" i="92"/>
  <c r="EP38" i="92"/>
  <c r="EM38" i="92"/>
  <c r="EE38" i="92"/>
  <c r="EU38" i="92"/>
  <c r="EN38" i="92"/>
  <c r="ED38" i="92"/>
  <c r="EC38" i="92"/>
  <c r="EF38" i="92"/>
  <c r="DR38" i="92"/>
  <c r="EH38" i="92"/>
  <c r="ER38" i="92"/>
  <c r="DZ38" i="92"/>
  <c r="DT38" i="92"/>
  <c r="EQ38" i="92"/>
  <c r="FM40" i="92"/>
  <c r="DY38" i="92"/>
  <c r="EB38" i="92"/>
  <c r="EK39" i="92" l="1"/>
  <c r="DY19" i="92"/>
  <c r="EK38" i="92"/>
  <c r="ET19" i="92"/>
  <c r="EU19" i="92"/>
  <c r="FM39" i="92"/>
  <c r="FA38" i="92"/>
  <c r="EI19" i="92"/>
  <c r="EW19" i="92"/>
  <c r="EC19" i="92"/>
  <c r="EO19" i="92"/>
  <c r="EG19" i="92"/>
  <c r="ED19" i="92"/>
  <c r="CF19" i="92"/>
  <c r="CG19" i="92" s="1"/>
  <c r="CG38" i="92"/>
  <c r="EY39" i="92"/>
  <c r="ER19" i="92"/>
  <c r="EV19" i="92"/>
  <c r="EA19" i="92"/>
  <c r="DQ19" i="92"/>
  <c r="EQ19" i="92"/>
  <c r="EP19" i="92"/>
  <c r="EH19" i="92"/>
  <c r="DU19" i="92"/>
  <c r="EJ19" i="92"/>
  <c r="EF19" i="92"/>
  <c r="EN19" i="92"/>
  <c r="DS19" i="92"/>
  <c r="EM19" i="92"/>
  <c r="EY38" i="92"/>
  <c r="EX19" i="92"/>
  <c r="ES19" i="92"/>
  <c r="DV19" i="92"/>
  <c r="EB19" i="92"/>
  <c r="EE19" i="92"/>
  <c r="DW38" i="92"/>
  <c r="DT19" i="92"/>
  <c r="DZ19" i="92"/>
  <c r="DR19" i="92"/>
  <c r="FA19" i="92" l="1"/>
  <c r="FM19" i="92" s="1"/>
  <c r="FM38" i="92"/>
  <c r="EY19" i="92"/>
  <c r="DW19" i="92"/>
  <c r="EK19" i="92"/>
  <c r="CI38" i="92" l="1"/>
  <c r="CK38" i="92" l="1"/>
  <c r="CI19" i="92"/>
  <c r="CJ38" i="92" l="1"/>
  <c r="CK19" i="92"/>
  <c r="CU40" i="92" l="1"/>
  <c r="CM38" i="92"/>
  <c r="CJ19" i="92"/>
  <c r="CM19" i="92" l="1"/>
  <c r="CL38" i="92"/>
  <c r="CU39" i="92"/>
  <c r="DB38" i="92" l="1"/>
  <c r="CL19" i="92"/>
  <c r="CU19" i="92" s="1"/>
  <c r="CU38" i="92"/>
  <c r="DB19" i="92" l="1"/>
  <c r="DA38" i="92"/>
  <c r="DA19" i="92" l="1"/>
  <c r="DD38" i="92"/>
  <c r="DC38" i="92" l="1"/>
  <c r="DD19" i="92"/>
  <c r="DF38" i="92" l="1"/>
  <c r="DE38" i="92"/>
  <c r="DC19" i="92"/>
  <c r="DE19" i="92" l="1"/>
  <c r="DF19" i="92"/>
  <c r="DG38" i="92" l="1"/>
  <c r="DH38" i="92"/>
  <c r="DI39" i="92"/>
  <c r="DI40" i="92"/>
  <c r="DH19" i="92" l="1"/>
  <c r="DG19" i="92"/>
  <c r="DI38" i="92"/>
  <c r="DI19" i="92" l="1"/>
  <c r="H33" i="93" l="1"/>
  <c r="L33" i="93"/>
  <c r="M33" i="93"/>
  <c r="G33" i="93"/>
  <c r="S33" i="93"/>
  <c r="D33" i="93"/>
  <c r="I33" i="93" l="1"/>
  <c r="J33" i="93"/>
  <c r="D18" i="93"/>
  <c r="W33" i="93"/>
  <c r="L18" i="93"/>
  <c r="S18" i="93"/>
  <c r="R33" i="93"/>
  <c r="M18" i="93"/>
  <c r="H18" i="93"/>
  <c r="U33" i="93"/>
  <c r="T33" i="93"/>
  <c r="G18" i="93"/>
  <c r="E33" i="93"/>
  <c r="F33" i="93"/>
  <c r="X33" i="93"/>
  <c r="V33" i="93"/>
  <c r="K33" i="93"/>
  <c r="N33" i="93"/>
  <c r="K18" i="93" l="1"/>
  <c r="R18" i="93"/>
  <c r="W18" i="93"/>
  <c r="J18" i="93"/>
  <c r="X18" i="93"/>
  <c r="F18" i="93"/>
  <c r="T18" i="93"/>
  <c r="V18" i="93"/>
  <c r="O35" i="93"/>
  <c r="N18" i="93"/>
  <c r="I18" i="93"/>
  <c r="E18" i="93"/>
  <c r="U18" i="93"/>
  <c r="C33" i="93" l="1"/>
  <c r="O34" i="93"/>
  <c r="Q33" i="93"/>
  <c r="Q18" i="93" l="1"/>
  <c r="O33" i="93"/>
  <c r="C18" i="93"/>
  <c r="O18" i="93" s="1"/>
  <c r="Z33" i="93" l="1"/>
  <c r="Y33" i="93" l="1"/>
  <c r="Z18" i="93"/>
  <c r="AB33" i="93" l="1"/>
  <c r="AC35" i="93"/>
  <c r="Y18" i="93"/>
  <c r="AB18" i="93" l="1"/>
  <c r="AA33" i="93"/>
  <c r="AC34" i="93"/>
  <c r="AA18" i="93" l="1"/>
  <c r="AC18" i="93" s="1"/>
  <c r="AC33" i="93"/>
  <c r="AF33" i="93"/>
  <c r="AE33" i="93" l="1"/>
  <c r="AF18" i="93"/>
  <c r="AE18" i="93" l="1"/>
  <c r="AJ33" i="93" l="1"/>
  <c r="AG33" i="93"/>
  <c r="AH33" i="93"/>
  <c r="AI33" i="93" l="1"/>
  <c r="AJ18" i="93"/>
  <c r="AH18" i="93"/>
  <c r="AG18" i="93"/>
  <c r="AI18" i="93" l="1"/>
  <c r="AL33" i="93" l="1"/>
  <c r="AN33" i="93" l="1"/>
  <c r="AK33" i="93"/>
  <c r="AL18" i="93"/>
  <c r="AK18" i="93" l="1"/>
  <c r="AN18" i="93"/>
  <c r="AO33" i="93" l="1"/>
  <c r="AM33" i="93"/>
  <c r="AM18" i="93" l="1"/>
  <c r="AO18" i="93"/>
  <c r="AQ35" i="93"/>
  <c r="AP33" i="93" l="1"/>
  <c r="AQ34" i="93"/>
  <c r="AT33" i="93" l="1"/>
  <c r="AP18" i="93"/>
  <c r="AQ18" i="93" s="1"/>
  <c r="AQ33" i="93"/>
  <c r="AT18" i="93" l="1"/>
  <c r="AS33" i="93"/>
  <c r="AW33" i="93" l="1"/>
  <c r="AV33" i="93"/>
  <c r="AS18" i="93"/>
  <c r="AV18" i="93" l="1"/>
  <c r="AU33" i="93"/>
  <c r="AW18" i="93"/>
  <c r="AU18" i="93" l="1"/>
  <c r="AY33" i="93" l="1"/>
  <c r="AY18" i="93" l="1"/>
  <c r="AX33" i="93"/>
  <c r="BA33" i="93" l="1"/>
  <c r="AX18" i="93"/>
  <c r="BA18" i="93" l="1"/>
  <c r="AZ33" i="93"/>
  <c r="BC33" i="93" l="1"/>
  <c r="AZ18" i="93"/>
  <c r="BD33" i="93" l="1"/>
  <c r="BE35" i="93"/>
  <c r="BB33" i="93"/>
  <c r="BE34" i="93"/>
  <c r="BC18" i="93"/>
  <c r="BB18" i="93" l="1"/>
  <c r="BE33" i="93"/>
  <c r="BD18" i="93"/>
  <c r="BE18" i="93" s="1"/>
  <c r="BH33" i="93" l="1"/>
  <c r="BG33" i="93" l="1"/>
  <c r="BH18" i="93"/>
  <c r="BJ33" i="93" l="1"/>
  <c r="BG18" i="93"/>
  <c r="BI33" i="93" l="1"/>
  <c r="BJ18" i="93"/>
  <c r="BL33" i="93" l="1"/>
  <c r="BI18" i="93"/>
  <c r="BK33" i="93" l="1"/>
  <c r="BL18" i="93"/>
  <c r="BN33" i="93" l="1"/>
  <c r="BK18" i="93"/>
  <c r="BN18" i="93" l="1"/>
  <c r="BM33" i="93"/>
  <c r="BP33" i="93" l="1"/>
  <c r="BM18" i="93"/>
  <c r="BP18" i="93" l="1"/>
  <c r="BQ33" i="93"/>
  <c r="BO33" i="93"/>
  <c r="BS35" i="93" l="1"/>
  <c r="BO18" i="93"/>
  <c r="BQ18" i="93"/>
  <c r="BR33" i="93" l="1"/>
  <c r="BS34" i="93"/>
  <c r="BR18" i="93" l="1"/>
  <c r="BS18" i="93" s="1"/>
  <c r="BS33" i="93"/>
  <c r="BV33" i="93"/>
  <c r="BU33" i="93"/>
  <c r="BU18" i="93" l="1"/>
  <c r="FB33" i="93"/>
  <c r="BV18" i="93"/>
  <c r="FC33" i="93" l="1"/>
  <c r="FB18" i="93"/>
  <c r="BX33" i="93"/>
  <c r="BW33" i="93"/>
  <c r="BZ33" i="93"/>
  <c r="BW18" i="93" l="1"/>
  <c r="BX18" i="93"/>
  <c r="FA33" i="93"/>
  <c r="BZ18" i="93"/>
  <c r="FC18" i="93"/>
  <c r="FA18" i="93" l="1"/>
  <c r="FE33" i="93"/>
  <c r="BY33" i="93"/>
  <c r="BY18" i="93" l="1"/>
  <c r="FE18" i="93"/>
  <c r="FD33" i="93"/>
  <c r="FI33" i="93" l="1"/>
  <c r="FD18" i="93"/>
  <c r="CC33" i="93"/>
  <c r="FG33" i="93"/>
  <c r="CA33" i="93"/>
  <c r="CA18" i="93" l="1"/>
  <c r="FG18" i="93"/>
  <c r="CC18" i="93"/>
  <c r="FI18" i="93"/>
  <c r="FF33" i="93"/>
  <c r="FJ33" i="93" l="1"/>
  <c r="FF18" i="93"/>
  <c r="CB33" i="93"/>
  <c r="CE33" i="93"/>
  <c r="CD33" i="93"/>
  <c r="CD18" i="93" l="1"/>
  <c r="FH33" i="93"/>
  <c r="CE18" i="93"/>
  <c r="CB18" i="93"/>
  <c r="CG35" i="93"/>
  <c r="FJ18" i="93"/>
  <c r="CF33" i="93" l="1"/>
  <c r="CG34" i="93"/>
  <c r="FL33" i="93"/>
  <c r="FH18" i="93"/>
  <c r="CJ33" i="93" l="1"/>
  <c r="FM35" i="93"/>
  <c r="FL18" i="93"/>
  <c r="CF18" i="93"/>
  <c r="CG18" i="93" s="1"/>
  <c r="CG33" i="93"/>
  <c r="CK33" i="93" l="1"/>
  <c r="FK33" i="93"/>
  <c r="FM34" i="93"/>
  <c r="CJ18" i="93"/>
  <c r="FQ33" i="93" l="1"/>
  <c r="FK18" i="93"/>
  <c r="FM18" i="93" s="1"/>
  <c r="FM33" i="93"/>
  <c r="CK18" i="93"/>
  <c r="CI33" i="93"/>
  <c r="FP33" i="93" l="1"/>
  <c r="CI18" i="93"/>
  <c r="FQ18" i="93"/>
  <c r="FR35" i="93"/>
  <c r="FO33" i="93"/>
  <c r="FR34" i="93"/>
  <c r="FO18" i="93" l="1"/>
  <c r="FR33" i="93"/>
  <c r="CL33" i="93"/>
  <c r="FP18" i="93"/>
  <c r="CM33" i="93"/>
  <c r="CM18" i="93" l="1"/>
  <c r="CL18" i="93"/>
  <c r="FR18" i="93"/>
  <c r="CO33" i="93" l="1"/>
  <c r="CP33" i="93" l="1"/>
  <c r="CO18" i="93"/>
  <c r="CN33" i="93"/>
  <c r="CN18" i="93" l="1"/>
  <c r="CP18" i="93"/>
  <c r="CQ33" i="93" l="1"/>
  <c r="CR33" i="93"/>
  <c r="CS33" i="93" l="1"/>
  <c r="CR18" i="93"/>
  <c r="CQ18" i="93"/>
  <c r="CU35" i="93" l="1"/>
  <c r="CS18" i="93"/>
  <c r="CT33" i="93" l="1"/>
  <c r="CU34" i="93"/>
  <c r="CX33" i="93" l="1"/>
  <c r="CT18" i="93"/>
  <c r="CU18" i="93" s="1"/>
  <c r="CU33" i="93"/>
  <c r="CW33" i="93" l="1"/>
  <c r="CX18" i="93"/>
  <c r="CZ33" i="93" l="1"/>
  <c r="CW18" i="93"/>
  <c r="CY33" i="93" l="1"/>
  <c r="CZ18" i="93"/>
  <c r="DB33" i="93"/>
  <c r="DB18" i="93" l="1"/>
  <c r="CY18" i="93"/>
  <c r="DA33" i="93" l="1"/>
  <c r="DD33" i="93" l="1"/>
  <c r="DA18" i="93"/>
  <c r="DF33" i="93" l="1"/>
  <c r="DC33" i="93"/>
  <c r="DD18" i="93"/>
  <c r="DC18" i="93" l="1"/>
  <c r="DF18" i="93"/>
  <c r="DG33" i="93" l="1"/>
  <c r="DE33" i="93"/>
  <c r="DI35" i="93" l="1"/>
  <c r="DE18" i="93"/>
  <c r="DG18" i="93"/>
  <c r="DH33" i="93" l="1"/>
  <c r="DI34" i="93"/>
  <c r="DL33" i="93" l="1"/>
  <c r="DH18" i="93"/>
  <c r="DI18" i="93" s="1"/>
  <c r="DI33" i="93"/>
  <c r="DN33" i="93" l="1"/>
  <c r="DL18" i="93"/>
  <c r="DK33" i="93"/>
  <c r="DK18" i="93" l="1"/>
  <c r="DN18" i="93"/>
  <c r="DM33" i="93" l="1"/>
  <c r="DP33" i="93" l="1"/>
  <c r="DM18" i="93"/>
  <c r="DP18" i="93" l="1"/>
  <c r="DO33" i="93"/>
  <c r="DR33" i="93" l="1"/>
  <c r="DO18" i="93"/>
  <c r="DR18" i="93" l="1"/>
  <c r="DQ33" i="93"/>
  <c r="DQ18" i="93" l="1"/>
  <c r="DT33" i="93"/>
  <c r="DU33" i="93" l="1"/>
  <c r="DT18" i="93"/>
  <c r="DS33" i="93"/>
  <c r="DW35" i="93" l="1"/>
  <c r="DU18" i="93"/>
  <c r="DS18" i="93"/>
  <c r="DV33" i="93" l="1"/>
  <c r="DW34" i="93"/>
  <c r="DZ33" i="93" l="1"/>
  <c r="DV18" i="93"/>
  <c r="DW18" i="93" s="1"/>
  <c r="DW33" i="93"/>
  <c r="DY33" i="93" l="1"/>
  <c r="DZ18" i="93"/>
  <c r="EB33" i="93" l="1"/>
  <c r="DY18" i="93"/>
  <c r="EA33" i="93" l="1"/>
  <c r="EB18" i="93"/>
  <c r="ED33" i="93" l="1"/>
  <c r="EA18" i="93"/>
  <c r="EC33" i="93" l="1"/>
  <c r="ED18" i="93"/>
  <c r="EF33" i="93" l="1"/>
  <c r="EC18" i="93"/>
  <c r="EF18" i="93" l="1"/>
  <c r="EE33" i="93"/>
  <c r="EH33" i="93" l="1"/>
  <c r="EE18" i="93"/>
  <c r="EG33" i="93" l="1"/>
  <c r="EI33" i="93"/>
  <c r="EH18" i="93"/>
  <c r="EK35" i="93" l="1"/>
  <c r="EI18" i="93"/>
  <c r="EG18" i="93"/>
  <c r="EJ33" i="93" l="1"/>
  <c r="EK34" i="93"/>
  <c r="EN33" i="93" l="1"/>
  <c r="EJ18" i="93"/>
  <c r="EK18" i="93" s="1"/>
  <c r="EK33" i="93"/>
  <c r="EP33" i="93" l="1"/>
  <c r="EN18" i="93"/>
  <c r="EM33" i="93"/>
  <c r="EM18" i="93" l="1"/>
  <c r="EP18" i="93"/>
  <c r="EO33" i="93" l="1"/>
  <c r="ER33" i="93" l="1"/>
  <c r="EO18" i="93"/>
  <c r="ER18" i="93" l="1"/>
  <c r="EQ33" i="93"/>
  <c r="ET33" i="93" l="1"/>
  <c r="EQ18" i="93"/>
  <c r="ET18" i="93" l="1"/>
  <c r="ES33" i="93"/>
  <c r="EV33" i="93" l="1"/>
  <c r="ES18" i="93"/>
  <c r="EW33" i="93" l="1"/>
  <c r="EU33" i="93"/>
  <c r="EV18" i="93"/>
  <c r="EY35" i="93" l="1"/>
  <c r="EU18" i="93"/>
  <c r="EW18" i="93"/>
  <c r="EX33" i="93" l="1"/>
  <c r="EY34" i="93"/>
  <c r="EX18" i="93" l="1"/>
  <c r="EY18" i="93" s="1"/>
  <c r="EY33" i="93"/>
  <c r="EW36" i="91" l="1"/>
  <c r="EX36" i="91"/>
  <c r="ET36" i="91"/>
  <c r="EU36" i="91"/>
  <c r="EV36" i="91"/>
  <c r="EV18" i="91" l="1"/>
  <c r="EU18" i="91"/>
  <c r="ET18" i="91"/>
  <c r="EX18" i="91"/>
  <c r="EW18" i="91"/>
  <c r="W36" i="91" l="1"/>
  <c r="F36" i="91"/>
  <c r="U36" i="91"/>
  <c r="V36" i="91"/>
  <c r="S36" i="91"/>
  <c r="AA36" i="91"/>
  <c r="K36" i="91"/>
  <c r="J36" i="91"/>
  <c r="Z36" i="91"/>
  <c r="T36" i="91"/>
  <c r="M36" i="91"/>
  <c r="E36" i="91"/>
  <c r="X36" i="91"/>
  <c r="R36" i="91"/>
  <c r="Y36" i="91"/>
  <c r="D36" i="91"/>
  <c r="T18" i="91" l="1"/>
  <c r="J18" i="91"/>
  <c r="CS36" i="91"/>
  <c r="N36" i="91"/>
  <c r="DR36" i="91"/>
  <c r="CF36" i="91"/>
  <c r="DE36" i="91"/>
  <c r="K18" i="91"/>
  <c r="CX36" i="91"/>
  <c r="CU38" i="91"/>
  <c r="CA36" i="91"/>
  <c r="CM36" i="91"/>
  <c r="AA18" i="91"/>
  <c r="CY36" i="91"/>
  <c r="CT36" i="91"/>
  <c r="AN36" i="91"/>
  <c r="AX36" i="91"/>
  <c r="DD36" i="91"/>
  <c r="BN36" i="91"/>
  <c r="DI38" i="91"/>
  <c r="AC38" i="91"/>
  <c r="S18" i="91"/>
  <c r="AT36" i="91"/>
  <c r="BV36" i="91"/>
  <c r="CL36" i="91"/>
  <c r="DU36" i="91"/>
  <c r="DM36" i="91"/>
  <c r="H36" i="91"/>
  <c r="D18" i="91"/>
  <c r="V18" i="91"/>
  <c r="CJ36" i="91"/>
  <c r="AL36" i="91"/>
  <c r="AF36" i="91"/>
  <c r="CE36" i="91"/>
  <c r="BO36" i="91"/>
  <c r="AH36" i="91"/>
  <c r="Y18" i="91"/>
  <c r="U18" i="91"/>
  <c r="Z18" i="91"/>
  <c r="DG36" i="91"/>
  <c r="DV36" i="91"/>
  <c r="R18" i="91"/>
  <c r="F18" i="91"/>
  <c r="DP36" i="91"/>
  <c r="CG38" i="91"/>
  <c r="DL36" i="91"/>
  <c r="BW36" i="91"/>
  <c r="BZ36" i="91"/>
  <c r="CN36" i="91"/>
  <c r="BX36" i="91"/>
  <c r="DQ36" i="91"/>
  <c r="AU36" i="91"/>
  <c r="AW36" i="91"/>
  <c r="AV36" i="91"/>
  <c r="AZ36" i="91"/>
  <c r="G36" i="91"/>
  <c r="X18" i="91"/>
  <c r="DW38" i="91"/>
  <c r="DB36" i="91"/>
  <c r="CO36" i="91"/>
  <c r="CZ36" i="91"/>
  <c r="DT36" i="91"/>
  <c r="O38" i="91"/>
  <c r="CD36" i="91"/>
  <c r="CQ36" i="91"/>
  <c r="AK36" i="91"/>
  <c r="BM36" i="91"/>
  <c r="DF36" i="91"/>
  <c r="CP36" i="91"/>
  <c r="E18" i="91"/>
  <c r="C36" i="91"/>
  <c r="BP36" i="91"/>
  <c r="AP36" i="91"/>
  <c r="AB36" i="91"/>
  <c r="AO36" i="91"/>
  <c r="L36" i="91"/>
  <c r="CC36" i="91"/>
  <c r="I36" i="91"/>
  <c r="CK36" i="91"/>
  <c r="CB36" i="91"/>
  <c r="DO36" i="91"/>
  <c r="DH36" i="91"/>
  <c r="DA36" i="91"/>
  <c r="DC36" i="91"/>
  <c r="AY36" i="91"/>
  <c r="M18" i="91"/>
  <c r="W18" i="91"/>
  <c r="BR36" i="91"/>
  <c r="AG36" i="91"/>
  <c r="CR36" i="91"/>
  <c r="DN36" i="91"/>
  <c r="BY36" i="91"/>
  <c r="BQ36" i="91"/>
  <c r="DS36" i="91"/>
  <c r="AM36" i="91"/>
  <c r="BE38" i="91"/>
  <c r="AL18" i="91" l="1"/>
  <c r="AK18" i="91"/>
  <c r="BN18" i="91"/>
  <c r="CX18" i="91"/>
  <c r="BU36" i="91"/>
  <c r="CG37" i="91"/>
  <c r="AU18" i="91"/>
  <c r="AO18" i="91"/>
  <c r="CI36" i="91"/>
  <c r="CU37" i="91"/>
  <c r="DQ18" i="91"/>
  <c r="DV18" i="91"/>
  <c r="DD18" i="91"/>
  <c r="DP18" i="91"/>
  <c r="AB18" i="91"/>
  <c r="AX18" i="91"/>
  <c r="DE18" i="91"/>
  <c r="AP18" i="91"/>
  <c r="AE36" i="91"/>
  <c r="AZ18" i="91"/>
  <c r="BR18" i="91"/>
  <c r="DM18" i="91"/>
  <c r="AN18" i="91"/>
  <c r="CF18" i="91"/>
  <c r="AV18" i="91"/>
  <c r="BP18" i="91"/>
  <c r="BX18" i="91"/>
  <c r="CD18" i="91"/>
  <c r="CT18" i="91"/>
  <c r="DR18" i="91"/>
  <c r="CA18" i="91"/>
  <c r="H18" i="91"/>
  <c r="O37" i="91"/>
  <c r="CN18" i="91"/>
  <c r="L18" i="91"/>
  <c r="DK36" i="91"/>
  <c r="DW37" i="91"/>
  <c r="CY18" i="91"/>
  <c r="N18" i="91"/>
  <c r="I18" i="91"/>
  <c r="CC18" i="91"/>
  <c r="DG18" i="91"/>
  <c r="DH18" i="91"/>
  <c r="C18" i="91"/>
  <c r="O36" i="91"/>
  <c r="CL18" i="91"/>
  <c r="BZ18" i="91"/>
  <c r="AG18" i="91"/>
  <c r="DC18" i="91"/>
  <c r="DO18" i="91"/>
  <c r="AH18" i="91"/>
  <c r="BV18" i="91"/>
  <c r="CS18" i="91"/>
  <c r="CR18" i="91"/>
  <c r="DU18" i="91"/>
  <c r="BQ18" i="91"/>
  <c r="CP18" i="91"/>
  <c r="BW18" i="91"/>
  <c r="CW36" i="91"/>
  <c r="DI37" i="91"/>
  <c r="DT18" i="91"/>
  <c r="CO18" i="91"/>
  <c r="DS18" i="91"/>
  <c r="BY18" i="91"/>
  <c r="CB18" i="91"/>
  <c r="BO18" i="91"/>
  <c r="AT18" i="91"/>
  <c r="AW18" i="91"/>
  <c r="CZ18" i="91"/>
  <c r="DA18" i="91"/>
  <c r="DF18" i="91"/>
  <c r="DL18" i="91"/>
  <c r="AS36" i="91"/>
  <c r="AC37" i="91"/>
  <c r="Q36" i="91"/>
  <c r="BC36" i="91"/>
  <c r="CQ18" i="91"/>
  <c r="AY18" i="91"/>
  <c r="BD36" i="91"/>
  <c r="AM18" i="91"/>
  <c r="BA36" i="91"/>
  <c r="DN18" i="91"/>
  <c r="G18" i="91"/>
  <c r="CE18" i="91"/>
  <c r="AF18" i="91"/>
  <c r="CJ18" i="91"/>
  <c r="BB36" i="91"/>
  <c r="DB18" i="91"/>
  <c r="CK18" i="91"/>
  <c r="BM18" i="91"/>
  <c r="CM18" i="91"/>
  <c r="CU36" i="91" l="1"/>
  <c r="CI18" i="91"/>
  <c r="CU18" i="91" s="1"/>
  <c r="DI36" i="91"/>
  <c r="CW18" i="91"/>
  <c r="DI18" i="91" s="1"/>
  <c r="BB18" i="91"/>
  <c r="DW36" i="91"/>
  <c r="DK18" i="91"/>
  <c r="DW18" i="91" s="1"/>
  <c r="BA18" i="91"/>
  <c r="AC36" i="91"/>
  <c r="Q18" i="91"/>
  <c r="AC18" i="91" s="1"/>
  <c r="BE37" i="91"/>
  <c r="AS18" i="91"/>
  <c r="BE36" i="91"/>
  <c r="O18" i="91"/>
  <c r="AE18" i="91"/>
  <c r="BC18" i="91"/>
  <c r="BU18" i="91"/>
  <c r="CG18" i="91" s="1"/>
  <c r="CG36" i="91"/>
  <c r="BD18" i="91"/>
  <c r="BE18" i="91" l="1"/>
  <c r="BG36" i="91"/>
  <c r="BH36" i="91"/>
  <c r="BI36" i="91" l="1"/>
  <c r="BG18" i="91"/>
  <c r="BH18" i="91"/>
  <c r="BI18" i="91" l="1"/>
  <c r="BJ36" i="91"/>
  <c r="BK36" i="91" l="1"/>
  <c r="BS38" i="91"/>
  <c r="BL36" i="91"/>
  <c r="BJ18" i="91"/>
  <c r="BS36" i="91"/>
  <c r="BS37" i="91"/>
  <c r="BK18" i="91" l="1"/>
  <c r="BL18" i="91"/>
  <c r="EP36" i="91" l="1"/>
  <c r="BS18" i="91"/>
  <c r="EP18" i="91" l="1"/>
  <c r="EM36" i="91" l="1"/>
  <c r="EG36" i="91" l="1"/>
  <c r="EJ36" i="91"/>
  <c r="EH36" i="91"/>
  <c r="EI36" i="91"/>
  <c r="EM18" i="91"/>
  <c r="EI18" i="91" l="1"/>
  <c r="EH18" i="91"/>
  <c r="EG18" i="91"/>
  <c r="EJ18" i="91"/>
  <c r="EF36" i="91" l="1"/>
  <c r="EF18" i="91" l="1"/>
  <c r="EE36" i="91" l="1"/>
  <c r="EE18" i="91" l="1"/>
  <c r="ED36" i="91" l="1"/>
  <c r="EC36" i="91" l="1"/>
  <c r="ED18" i="91"/>
  <c r="EC18" i="91" l="1"/>
  <c r="EB36" i="91" l="1"/>
  <c r="EB18" i="91" l="1"/>
  <c r="EA36" i="91" l="1"/>
  <c r="EA18" i="91" l="1"/>
  <c r="EK38" i="91" l="1"/>
  <c r="DZ36" i="91"/>
  <c r="EK37" i="91" l="1"/>
  <c r="DY36" i="91"/>
  <c r="DZ18" i="91"/>
  <c r="AQ38" i="91" l="1"/>
  <c r="EK36" i="91"/>
  <c r="DY18" i="91"/>
  <c r="EK18" i="91" s="1"/>
  <c r="AJ36" i="91"/>
  <c r="AI36" i="91" l="1"/>
  <c r="AQ37" i="91"/>
  <c r="AJ18" i="91"/>
  <c r="EO36" i="91" l="1"/>
  <c r="AI18" i="91"/>
  <c r="AQ18" i="91" s="1"/>
  <c r="AQ36" i="91"/>
  <c r="EO18" i="91" l="1"/>
  <c r="EN36" i="91"/>
  <c r="EY38" i="91" l="1"/>
  <c r="ES36" i="91"/>
  <c r="ER36" i="91"/>
  <c r="EN18" i="91"/>
  <c r="ER18" i="91" l="1"/>
  <c r="ES18" i="91"/>
  <c r="EQ36" i="91"/>
  <c r="EY37" i="91"/>
  <c r="EQ18" i="91" l="1"/>
  <c r="EY18" i="91" s="1"/>
  <c r="EY36" i="91"/>
  <c r="FG36" i="91" l="1"/>
  <c r="FL36" i="91"/>
  <c r="FE36" i="91"/>
  <c r="FF36" i="91"/>
  <c r="FK36" i="91"/>
  <c r="FQ36" i="91"/>
  <c r="FD36" i="91"/>
  <c r="FB36" i="91"/>
  <c r="FP36" i="91"/>
  <c r="FR38" i="91"/>
  <c r="FC36" i="91"/>
  <c r="FM38" i="91"/>
  <c r="FJ36" i="91"/>
  <c r="FI36" i="91"/>
  <c r="FH36" i="91"/>
  <c r="FC18" i="91" l="1"/>
  <c r="FD18" i="91"/>
  <c r="FP18" i="91"/>
  <c r="FF18" i="91"/>
  <c r="FO36" i="91"/>
  <c r="FR37" i="91"/>
  <c r="FJ18" i="91"/>
  <c r="FB18" i="91"/>
  <c r="FH18" i="91"/>
  <c r="FL18" i="91"/>
  <c r="FQ18" i="91"/>
  <c r="FI18" i="91"/>
  <c r="FG18" i="91"/>
  <c r="FK18" i="91"/>
  <c r="FE18" i="91"/>
  <c r="FM37" i="91"/>
  <c r="FA36" i="91"/>
  <c r="FO18" i="91" l="1"/>
  <c r="FR18" i="91" s="1"/>
  <c r="FR36" i="91"/>
  <c r="FA18" i="91"/>
  <c r="FM18" i="91" s="1"/>
  <c r="FM36" i="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<sst xmlns="http://schemas.openxmlformats.org/spreadsheetml/2006/main" count="2980" uniqueCount="746">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</sst>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6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164" fontId="18" fillId="4" borderId="3" xfId="6" applyNumberFormat="1" applyFont="1" applyFill="1" applyBorder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  <sheetName val="COP FED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  <sheetName val="Ex rate 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  <sheetName val="CI_Tv (65-2007K)"/>
      <sheetName val="DESPACH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  <sheetName val="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opLeftCell="A7"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65" t="s">
        <v>707</v>
      </c>
      <c r="E2" s="765"/>
      <c r="F2" s="765"/>
      <c r="G2" s="765"/>
      <c r="H2" s="765"/>
      <c r="I2" s="765"/>
      <c r="J2" s="765"/>
      <c r="K2" s="765"/>
      <c r="L2" s="765"/>
      <c r="M2" s="765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66" t="s">
        <v>708</v>
      </c>
      <c r="E3" s="766"/>
      <c r="F3" s="766"/>
      <c r="G3" s="766"/>
      <c r="H3" s="766"/>
      <c r="I3" s="766"/>
      <c r="J3" s="766"/>
      <c r="K3" s="766"/>
      <c r="L3" s="766"/>
      <c r="M3" s="766"/>
      <c r="N3" s="719"/>
      <c r="O3" s="719"/>
      <c r="P3" s="719"/>
      <c r="Q3" s="719"/>
      <c r="S3" s="718"/>
      <c r="T3" s="718"/>
      <c r="U3" s="718"/>
    </row>
    <row r="4" spans="2:21" ht="21" x14ac:dyDescent="0.35">
      <c r="D4" s="767" t="s">
        <v>727</v>
      </c>
      <c r="E4" s="767"/>
      <c r="F4" s="767"/>
      <c r="G4" s="767"/>
      <c r="H4" s="767"/>
      <c r="I4" s="767"/>
      <c r="J4" s="767"/>
      <c r="K4" s="767"/>
      <c r="L4" s="767"/>
      <c r="M4" s="767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68"/>
      <c r="F5" s="768"/>
      <c r="G5" s="768"/>
      <c r="H5" s="768"/>
      <c r="I5" s="768"/>
      <c r="J5" s="768"/>
      <c r="K5" s="768"/>
      <c r="L5" s="768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69" t="s">
        <v>710</v>
      </c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1"/>
    </row>
    <row r="11" spans="2:21" ht="32.25" customHeight="1" thickBot="1" x14ac:dyDescent="0.3">
      <c r="B11" s="759" t="s">
        <v>711</v>
      </c>
      <c r="C11" s="760"/>
      <c r="D11" s="760"/>
      <c r="E11" s="760"/>
      <c r="F11" s="760"/>
      <c r="G11" s="760"/>
      <c r="H11" s="760"/>
      <c r="I11" s="761"/>
      <c r="J11" s="762" t="s">
        <v>712</v>
      </c>
      <c r="K11" s="763"/>
      <c r="L11" s="763"/>
      <c r="M11" s="763"/>
      <c r="N11" s="763"/>
      <c r="O11" s="764"/>
    </row>
    <row r="12" spans="2:21" ht="40.5" customHeight="1" x14ac:dyDescent="0.25">
      <c r="B12" s="747" t="s">
        <v>713</v>
      </c>
      <c r="C12" s="748"/>
      <c r="D12" s="748"/>
      <c r="E12" s="749"/>
      <c r="F12" s="750" t="s">
        <v>714</v>
      </c>
      <c r="G12" s="751"/>
      <c r="H12" s="752"/>
      <c r="I12" s="725" t="s">
        <v>184</v>
      </c>
      <c r="J12" s="753" t="s">
        <v>715</v>
      </c>
      <c r="K12" s="754"/>
      <c r="L12" s="755" t="s">
        <v>716</v>
      </c>
      <c r="M12" s="755" t="s">
        <v>717</v>
      </c>
      <c r="N12" s="757" t="s">
        <v>718</v>
      </c>
      <c r="O12" s="738" t="s">
        <v>719</v>
      </c>
    </row>
    <row r="13" spans="2:21" ht="87.75" customHeight="1" thickBot="1" x14ac:dyDescent="0.3">
      <c r="B13" s="740" t="s">
        <v>720</v>
      </c>
      <c r="C13" s="741"/>
      <c r="D13" s="742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56"/>
      <c r="M13" s="756"/>
      <c r="N13" s="758"/>
      <c r="O13" s="739"/>
    </row>
    <row r="14" spans="2:21" ht="115.5" customHeight="1" x14ac:dyDescent="0.25">
      <c r="B14" s="743" t="s">
        <v>732</v>
      </c>
      <c r="C14" s="743"/>
      <c r="D14" s="743"/>
      <c r="E14" s="743"/>
      <c r="F14" s="743"/>
      <c r="G14" s="743"/>
      <c r="H14" s="743"/>
      <c r="I14" s="744"/>
      <c r="J14" s="744"/>
      <c r="K14" s="744"/>
      <c r="L14" s="744"/>
      <c r="M14" s="744"/>
      <c r="N14" s="744"/>
      <c r="O14" s="744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46" t="s">
        <v>725</v>
      </c>
      <c r="C20" s="746"/>
      <c r="D20" s="745" t="s">
        <v>726</v>
      </c>
      <c r="E20" s="745"/>
      <c r="F20" s="745"/>
      <c r="G20" s="745"/>
      <c r="H20" s="745"/>
      <c r="I20" s="745"/>
      <c r="J20" s="745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45"/>
      <c r="E21" s="745"/>
      <c r="F21" s="745"/>
      <c r="G21" s="745"/>
      <c r="H21" s="745"/>
      <c r="I21" s="745"/>
      <c r="J21" s="745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R48"/>
  <sheetViews>
    <sheetView zoomScale="90" zoomScaleNormal="90" workbookViewId="0">
      <pane xSplit="2" ySplit="6" topLeftCell="C39" activePane="bottomRight" state="frozen"/>
      <selection activeCell="B43" sqref="B43"/>
      <selection pane="topRight" activeCell="B43" sqref="B43"/>
      <selection pane="bottomLeft" activeCell="B43" sqref="B43"/>
      <selection pane="bottomRight" activeCell="C41" sqref="C41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66" width="10.140625" style="9" customWidth="1"/>
    <col min="167" max="167" width="11.42578125" style="9"/>
    <col min="168" max="169" width="10.140625" style="9" customWidth="1"/>
    <col min="170" max="170" width="11.85546875" style="9" bestFit="1" customWidth="1"/>
    <col min="171" max="174" width="10.140625" style="9" customWidth="1"/>
    <col min="175" max="16384" width="11.42578125" style="9"/>
  </cols>
  <sheetData>
    <row r="2" spans="2:174" ht="53.25" customHeight="1" x14ac:dyDescent="0.25">
      <c r="B2" s="686"/>
      <c r="FC2" s="708"/>
    </row>
    <row r="3" spans="2:174" ht="15.75" x14ac:dyDescent="0.25">
      <c r="B3" s="686" t="s">
        <v>679</v>
      </c>
    </row>
    <row r="4" spans="2:17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</row>
    <row r="5" spans="2:174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3"/>
      <c r="FR5" s="774"/>
    </row>
    <row r="6" spans="2:174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24</v>
      </c>
    </row>
    <row r="7" spans="2:174" ht="15.75" x14ac:dyDescent="0.25">
      <c r="B7" s="687" t="s">
        <v>678</v>
      </c>
      <c r="C7" s="542">
        <v>-865.22228219988074</v>
      </c>
      <c r="D7" s="542">
        <v>821.1350066714308</v>
      </c>
      <c r="E7" s="542">
        <v>570.55301893251908</v>
      </c>
      <c r="F7" s="542">
        <v>-307.67096163285032</v>
      </c>
      <c r="G7" s="542">
        <v>84.738562046388324</v>
      </c>
      <c r="H7" s="542">
        <v>881.7774747667163</v>
      </c>
      <c r="I7" s="542">
        <v>96.754515154368619</v>
      </c>
      <c r="J7" s="542">
        <v>835.67511499515012</v>
      </c>
      <c r="K7" s="542">
        <v>723.15516410003693</v>
      </c>
      <c r="L7" s="542">
        <v>768.96596561073193</v>
      </c>
      <c r="M7" s="542">
        <v>1208.8544516735556</v>
      </c>
      <c r="N7" s="542">
        <v>3089.2823956200323</v>
      </c>
      <c r="O7" s="542">
        <f t="shared" ref="O7:O43" si="0">+SUM(C7:N7)</f>
        <v>7907.9984257381984</v>
      </c>
      <c r="P7" s="573"/>
      <c r="Q7" s="542">
        <v>-703.92639510686786</v>
      </c>
      <c r="R7" s="542">
        <v>796.86498585935942</v>
      </c>
      <c r="S7" s="542">
        <v>368.96714129823431</v>
      </c>
      <c r="T7" s="542">
        <v>133.22279944044658</v>
      </c>
      <c r="U7" s="542">
        <v>204.35953482291688</v>
      </c>
      <c r="V7" s="542">
        <v>295.8577158231783</v>
      </c>
      <c r="W7" s="542">
        <v>714.76109252534479</v>
      </c>
      <c r="X7" s="542">
        <v>842.90501122354272</v>
      </c>
      <c r="Y7" s="542">
        <v>643.51091225473374</v>
      </c>
      <c r="Z7" s="542">
        <v>974.10189594992744</v>
      </c>
      <c r="AA7" s="542">
        <v>736.20271658281899</v>
      </c>
      <c r="AB7" s="542">
        <v>3368.1969294780993</v>
      </c>
      <c r="AC7" s="542">
        <f t="shared" ref="AC7:AC43" si="1">+SUM(Q7:AB7)</f>
        <v>8375.0243401517346</v>
      </c>
      <c r="AD7" s="573"/>
      <c r="AE7" s="542">
        <v>-639.23437576635797</v>
      </c>
      <c r="AF7" s="542">
        <v>243.1308506742439</v>
      </c>
      <c r="AG7" s="542">
        <v>703.98246078169723</v>
      </c>
      <c r="AH7" s="542">
        <v>-466.77619277028316</v>
      </c>
      <c r="AI7" s="542">
        <v>570.05430523484256</v>
      </c>
      <c r="AJ7" s="542">
        <v>518.43528567954172</v>
      </c>
      <c r="AK7" s="542">
        <v>-405.21638135479861</v>
      </c>
      <c r="AL7" s="542">
        <v>707.59322628970676</v>
      </c>
      <c r="AM7" s="542">
        <v>634.74817837042383</v>
      </c>
      <c r="AN7" s="542">
        <v>832.08253698106273</v>
      </c>
      <c r="AO7" s="542">
        <v>733.66601923423104</v>
      </c>
      <c r="AP7" s="542">
        <v>3296.2192687398929</v>
      </c>
      <c r="AQ7" s="542">
        <f t="shared" ref="AQ7:AQ43" si="2">+SUM(AE7:AP7)</f>
        <v>6728.6851820942029</v>
      </c>
      <c r="AR7" s="573"/>
      <c r="AS7" s="542">
        <v>-295.34222739511551</v>
      </c>
      <c r="AT7" s="542">
        <v>938.70054073736355</v>
      </c>
      <c r="AU7" s="542">
        <v>1098.3791413543108</v>
      </c>
      <c r="AV7" s="542">
        <v>51.210125005964528</v>
      </c>
      <c r="AW7" s="542">
        <v>563.45934491190474</v>
      </c>
      <c r="AX7" s="542">
        <v>801.28300980902441</v>
      </c>
      <c r="AY7" s="542">
        <v>387.56053820917896</v>
      </c>
      <c r="AZ7" s="542">
        <v>665.86802087536853</v>
      </c>
      <c r="BA7" s="542">
        <v>947.48472125440594</v>
      </c>
      <c r="BB7" s="542">
        <v>709.33528984590657</v>
      </c>
      <c r="BC7" s="542">
        <v>1254.9301515236407</v>
      </c>
      <c r="BD7" s="542">
        <v>2986.3983066798673</v>
      </c>
      <c r="BE7" s="542">
        <f t="shared" ref="BE7:BE43" si="3">+SUM(AS7:BD7)</f>
        <v>10109.26696281182</v>
      </c>
      <c r="BF7" s="573"/>
      <c r="BG7" s="542">
        <v>-700.08997094936558</v>
      </c>
      <c r="BH7" s="542">
        <v>563.18561093627022</v>
      </c>
      <c r="BI7" s="542">
        <v>943.01948486232914</v>
      </c>
      <c r="BJ7" s="542">
        <v>-26.735640379849428</v>
      </c>
      <c r="BK7" s="542">
        <v>193.25151313036531</v>
      </c>
      <c r="BL7" s="542">
        <v>563.95861292784275</v>
      </c>
      <c r="BM7" s="542">
        <v>-102.95542337682855</v>
      </c>
      <c r="BN7" s="542">
        <v>658.15624558765512</v>
      </c>
      <c r="BO7" s="542">
        <v>45.881811572160586</v>
      </c>
      <c r="BP7" s="542">
        <v>395.02606264210044</v>
      </c>
      <c r="BQ7" s="542">
        <v>677.97376498313042</v>
      </c>
      <c r="BR7" s="542">
        <v>2883.754434682894</v>
      </c>
      <c r="BS7" s="542">
        <f t="shared" ref="BS7:BS43" si="4">+SUM(BG7:BR7)</f>
        <v>6094.4265066187045</v>
      </c>
      <c r="BT7" s="573"/>
      <c r="BU7" s="542">
        <v>-696.9236107681977</v>
      </c>
      <c r="BV7" s="542">
        <v>178.5580112008829</v>
      </c>
      <c r="BW7" s="542">
        <v>442.72416087047259</v>
      </c>
      <c r="BX7" s="542">
        <v>-247.06612634472503</v>
      </c>
      <c r="BY7" s="542">
        <v>-137.05388641715263</v>
      </c>
      <c r="BZ7" s="542">
        <v>309.83141256172985</v>
      </c>
      <c r="CA7" s="542">
        <v>164.94055112346041</v>
      </c>
      <c r="CB7" s="542">
        <v>30.98244715354349</v>
      </c>
      <c r="CC7" s="542">
        <v>479.60861318402158</v>
      </c>
      <c r="CD7" s="542">
        <v>206.25171671481894</v>
      </c>
      <c r="CE7" s="542">
        <v>-57.181062526223286</v>
      </c>
      <c r="CF7" s="542">
        <v>2387.4580388999107</v>
      </c>
      <c r="CG7" s="542">
        <f t="shared" ref="CG7:CG43" si="5">+SUM(BU7:CF7)</f>
        <v>3062.1302656525418</v>
      </c>
      <c r="CH7" s="573"/>
      <c r="CI7" s="542">
        <v>-465.52327068025579</v>
      </c>
      <c r="CJ7" s="542">
        <v>140.49127387005228</v>
      </c>
      <c r="CK7" s="542">
        <v>385.3810167212232</v>
      </c>
      <c r="CL7" s="542">
        <v>-344.4261976437233</v>
      </c>
      <c r="CM7" s="542">
        <v>-42.109780341473652</v>
      </c>
      <c r="CN7" s="542">
        <v>346.49181747101102</v>
      </c>
      <c r="CO7" s="542">
        <v>534.24363992566214</v>
      </c>
      <c r="CP7" s="542">
        <v>67.330535491362753</v>
      </c>
      <c r="CQ7" s="542">
        <v>90.868197955177038</v>
      </c>
      <c r="CR7" s="542">
        <v>155.29101426896978</v>
      </c>
      <c r="CS7" s="542">
        <v>853.75157121003895</v>
      </c>
      <c r="CT7" s="542">
        <v>2063.097894833787</v>
      </c>
      <c r="CU7" s="542">
        <f t="shared" ref="CU7:CU43" si="6">+SUM(CI7:CT7)</f>
        <v>3784.8877130818314</v>
      </c>
      <c r="CV7" s="573"/>
      <c r="CW7" s="542">
        <v>-374.79267500863943</v>
      </c>
      <c r="CX7" s="542">
        <v>114.53413473954834</v>
      </c>
      <c r="CY7" s="542">
        <v>-53.443937988041853</v>
      </c>
      <c r="CZ7" s="542">
        <v>398.65938918795064</v>
      </c>
      <c r="DA7" s="542">
        <v>850.71556234267427</v>
      </c>
      <c r="DB7" s="542">
        <v>1093.3299988858466</v>
      </c>
      <c r="DC7" s="542">
        <v>816.4424987155262</v>
      </c>
      <c r="DD7" s="542">
        <v>760.23996230114153</v>
      </c>
      <c r="DE7" s="542">
        <v>-204.35838448085497</v>
      </c>
      <c r="DF7" s="542">
        <v>662.52732861264758</v>
      </c>
      <c r="DG7" s="542">
        <v>449.4204596901036</v>
      </c>
      <c r="DH7" s="542">
        <v>2578.9835549222034</v>
      </c>
      <c r="DI7" s="542">
        <f t="shared" ref="DI7:DI43" si="7">+SUM(CW7:DH7)</f>
        <v>7092.257891920106</v>
      </c>
      <c r="DJ7" s="573"/>
      <c r="DK7" s="542">
        <v>-322.07268925152039</v>
      </c>
      <c r="DL7" s="542">
        <v>88.471043543474934</v>
      </c>
      <c r="DM7" s="542">
        <v>122.86248604950288</v>
      </c>
      <c r="DN7" s="542">
        <v>-413.17680121830244</v>
      </c>
      <c r="DO7" s="542">
        <v>392.73532945380384</v>
      </c>
      <c r="DP7" s="542">
        <v>-28.752006480445289</v>
      </c>
      <c r="DQ7" s="542">
        <v>192.62571495008888</v>
      </c>
      <c r="DR7" s="542">
        <v>487.4851852756683</v>
      </c>
      <c r="DS7" s="542">
        <v>-842.78270150690014</v>
      </c>
      <c r="DT7" s="542">
        <v>-262.61520546664951</v>
      </c>
      <c r="DU7" s="542">
        <v>-161.13244130173234</v>
      </c>
      <c r="DV7" s="542">
        <v>2528.6654098593222</v>
      </c>
      <c r="DW7" s="542">
        <f t="shared" ref="DW7:DW43" si="8">+SUM(DK7:DV7)</f>
        <v>1782.3133239063109</v>
      </c>
      <c r="DX7" s="573"/>
      <c r="DY7" s="542">
        <v>-672.89814802272622</v>
      </c>
      <c r="DZ7" s="542">
        <v>303.2717550108955</v>
      </c>
      <c r="EA7" s="542">
        <v>-487.92830014430319</v>
      </c>
      <c r="EB7" s="542">
        <v>-379.34071232119504</v>
      </c>
      <c r="EC7" s="542">
        <v>-646.97734858431386</v>
      </c>
      <c r="ED7" s="542">
        <v>60.200081966592279</v>
      </c>
      <c r="EE7" s="542">
        <v>-120.32308936062827</v>
      </c>
      <c r="EF7" s="542">
        <v>-37.063057535857752</v>
      </c>
      <c r="EG7" s="542">
        <v>-465.21049012990625</v>
      </c>
      <c r="EH7" s="542">
        <v>75.719982266893567</v>
      </c>
      <c r="EI7" s="542">
        <v>378.11340996133913</v>
      </c>
      <c r="EJ7" s="542">
        <v>2016.3863870684413</v>
      </c>
      <c r="EK7" s="542">
        <f t="shared" ref="EK7:EK43" si="9">+SUM(DY7:EJ7)</f>
        <v>23.950470175231203</v>
      </c>
      <c r="EL7" s="573"/>
      <c r="EM7" s="542">
        <v>-797.65267003118561</v>
      </c>
      <c r="EN7" s="542">
        <v>541.71230527213584</v>
      </c>
      <c r="EO7" s="542">
        <v>102.56010221905353</v>
      </c>
      <c r="EP7" s="542">
        <v>-910.0375214727801</v>
      </c>
      <c r="EQ7" s="542">
        <v>312.0432434582217</v>
      </c>
      <c r="ER7" s="542">
        <v>395.43006166561872</v>
      </c>
      <c r="ES7" s="542">
        <v>425.34309607784689</v>
      </c>
      <c r="ET7" s="542">
        <v>654.23113811585472</v>
      </c>
      <c r="EU7" s="542">
        <v>403.53530865537414</v>
      </c>
      <c r="EV7" s="542">
        <v>320.81136184763409</v>
      </c>
      <c r="EW7" s="542">
        <v>853.7586901246973</v>
      </c>
      <c r="EX7" s="542">
        <v>1971.9304278286991</v>
      </c>
      <c r="EY7" s="542">
        <f t="shared" ref="EY7:EY43" si="10">+SUM(EM7:EX7)</f>
        <v>4273.6655437611698</v>
      </c>
      <c r="EZ7" s="573"/>
      <c r="FA7" s="542">
        <v>-373.88758150304466</v>
      </c>
      <c r="FB7" s="542">
        <v>-580.48608633197364</v>
      </c>
      <c r="FC7" s="542">
        <v>-183.92751586199665</v>
      </c>
      <c r="FD7" s="542">
        <v>-645.76555641393907</v>
      </c>
      <c r="FE7" s="542">
        <v>-361.82629163383081</v>
      </c>
      <c r="FF7" s="542">
        <v>-214.91837888917416</v>
      </c>
      <c r="FG7" s="542">
        <v>511.89801224006351</v>
      </c>
      <c r="FH7" s="542">
        <v>150.33531488583776</v>
      </c>
      <c r="FI7" s="542">
        <v>224.36025706558121</v>
      </c>
      <c r="FJ7" s="542">
        <v>316.69880938219012</v>
      </c>
      <c r="FK7" s="542">
        <v>698.48062217943379</v>
      </c>
      <c r="FL7" s="542">
        <v>2091.5326685344107</v>
      </c>
      <c r="FM7" s="542">
        <f t="shared" ref="FM7:FM43" si="11">+SUM(FA7:FL7)</f>
        <v>1632.4942736535581</v>
      </c>
      <c r="FO7" s="542">
        <v>-514.34461396777851</v>
      </c>
      <c r="FP7" s="542">
        <v>595.84413738312605</v>
      </c>
      <c r="FQ7" s="542">
        <v>-318.19007687354406</v>
      </c>
      <c r="FR7" s="542">
        <f>+SUM(FO7:FQ7)</f>
        <v>-236.69055345819652</v>
      </c>
    </row>
    <row r="8" spans="2:174" ht="15.75" x14ac:dyDescent="0.25">
      <c r="B8" s="688" t="s">
        <v>94</v>
      </c>
      <c r="C8" s="521">
        <f>+C9+C10</f>
        <v>139.41916698999745</v>
      </c>
      <c r="D8" s="521">
        <f t="shared" ref="D8:N8" si="12">+D9+D10</f>
        <v>157.09714695543795</v>
      </c>
      <c r="E8" s="521">
        <f t="shared" si="12"/>
        <v>157.70959078599213</v>
      </c>
      <c r="F8" s="521">
        <f t="shared" si="12"/>
        <v>184.2037928551953</v>
      </c>
      <c r="G8" s="521">
        <f t="shared" si="12"/>
        <v>200.51459130338304</v>
      </c>
      <c r="H8" s="521">
        <f t="shared" si="12"/>
        <v>144.26533090219712</v>
      </c>
      <c r="I8" s="521">
        <f t="shared" si="12"/>
        <v>143.32045769069265</v>
      </c>
      <c r="J8" s="521">
        <f t="shared" si="12"/>
        <v>304.71984297764766</v>
      </c>
      <c r="K8" s="521">
        <f t="shared" si="12"/>
        <v>284.30612532477255</v>
      </c>
      <c r="L8" s="521">
        <f t="shared" si="12"/>
        <v>284.87802407639799</v>
      </c>
      <c r="M8" s="521">
        <f t="shared" si="12"/>
        <v>169.52811483141335</v>
      </c>
      <c r="N8" s="521">
        <f t="shared" si="12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3">+R9+R10</f>
        <v>297.93620231656456</v>
      </c>
      <c r="S8" s="521">
        <f t="shared" si="13"/>
        <v>407.62411413322019</v>
      </c>
      <c r="T8" s="521">
        <f t="shared" si="13"/>
        <v>416.11787800707356</v>
      </c>
      <c r="U8" s="521">
        <f t="shared" si="13"/>
        <v>446.49937863374134</v>
      </c>
      <c r="V8" s="521">
        <f t="shared" si="13"/>
        <v>729.12023232507295</v>
      </c>
      <c r="W8" s="521">
        <f t="shared" si="13"/>
        <v>407.10148237527591</v>
      </c>
      <c r="X8" s="521">
        <f t="shared" si="13"/>
        <v>315.31510141842563</v>
      </c>
      <c r="Y8" s="521">
        <f t="shared" si="13"/>
        <v>690.93590437357375</v>
      </c>
      <c r="Z8" s="521">
        <f t="shared" si="13"/>
        <v>305.5639595100908</v>
      </c>
      <c r="AA8" s="521">
        <f t="shared" si="13"/>
        <v>269.76157018829338</v>
      </c>
      <c r="AB8" s="521">
        <f t="shared" si="13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4">+AF9+AF10</f>
        <v>739.42742241782423</v>
      </c>
      <c r="AG8" s="521">
        <f t="shared" si="14"/>
        <v>1103.5223698273719</v>
      </c>
      <c r="AH8" s="521">
        <f t="shared" si="14"/>
        <v>637.56669008309655</v>
      </c>
      <c r="AI8" s="521">
        <f t="shared" si="14"/>
        <v>245.48390688482101</v>
      </c>
      <c r="AJ8" s="521">
        <f t="shared" si="14"/>
        <v>634.06207387515144</v>
      </c>
      <c r="AK8" s="521">
        <f t="shared" si="14"/>
        <v>251.53321488873371</v>
      </c>
      <c r="AL8" s="521">
        <f t="shared" si="14"/>
        <v>283.01088630183585</v>
      </c>
      <c r="AM8" s="521">
        <f t="shared" si="14"/>
        <v>466.30768470372226</v>
      </c>
      <c r="AN8" s="521">
        <f t="shared" si="14"/>
        <v>275.335692880095</v>
      </c>
      <c r="AO8" s="521">
        <f t="shared" si="14"/>
        <v>481.18310180444576</v>
      </c>
      <c r="AP8" s="521">
        <f t="shared" si="14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5">+AT9+AT10</f>
        <v>254.16093094036268</v>
      </c>
      <c r="AU8" s="521">
        <f t="shared" si="15"/>
        <v>581.24008087670097</v>
      </c>
      <c r="AV8" s="521">
        <f t="shared" si="15"/>
        <v>1418.9052809604175</v>
      </c>
      <c r="AW8" s="521">
        <f t="shared" si="15"/>
        <v>988.56873312723519</v>
      </c>
      <c r="AX8" s="521">
        <f t="shared" si="15"/>
        <v>888.2594009620824</v>
      </c>
      <c r="AY8" s="521">
        <f t="shared" si="15"/>
        <v>354.05583312183177</v>
      </c>
      <c r="AZ8" s="521">
        <f t="shared" si="15"/>
        <v>700.40885582119051</v>
      </c>
      <c r="BA8" s="521">
        <f t="shared" si="15"/>
        <v>1315.2434459905817</v>
      </c>
      <c r="BB8" s="521">
        <f t="shared" si="15"/>
        <v>632.92721651836064</v>
      </c>
      <c r="BC8" s="521">
        <f t="shared" si="15"/>
        <v>707.60942956217514</v>
      </c>
      <c r="BD8" s="521">
        <f t="shared" si="15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6">+BH9+BH10</f>
        <v>819.91175520746378</v>
      </c>
      <c r="BI8" s="521">
        <f t="shared" si="16"/>
        <v>1092.6018164514094</v>
      </c>
      <c r="BJ8" s="521">
        <f t="shared" si="16"/>
        <v>397.77751798238188</v>
      </c>
      <c r="BK8" s="521">
        <f t="shared" si="16"/>
        <v>2344.6758816200204</v>
      </c>
      <c r="BL8" s="521">
        <f t="shared" si="16"/>
        <v>565.53794212454102</v>
      </c>
      <c r="BM8" s="521">
        <f t="shared" si="16"/>
        <v>173.76384463594451</v>
      </c>
      <c r="BN8" s="521">
        <f t="shared" si="16"/>
        <v>266.096587145223</v>
      </c>
      <c r="BO8" s="521">
        <f t="shared" si="16"/>
        <v>683.44371222400855</v>
      </c>
      <c r="BP8" s="521">
        <f t="shared" si="16"/>
        <v>337.92883525470108</v>
      </c>
      <c r="BQ8" s="521">
        <f t="shared" si="16"/>
        <v>223.37970577702694</v>
      </c>
      <c r="BR8" s="521">
        <f t="shared" si="16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7">+BV9+BV10</f>
        <v>222.78536306703609</v>
      </c>
      <c r="BW8" s="521">
        <f t="shared" si="17"/>
        <v>1024.8223607110353</v>
      </c>
      <c r="BX8" s="521">
        <f t="shared" si="17"/>
        <v>257.757299180394</v>
      </c>
      <c r="BY8" s="521">
        <f t="shared" si="17"/>
        <v>349.37407520699992</v>
      </c>
      <c r="BZ8" s="521">
        <f t="shared" si="17"/>
        <v>538.69085186200005</v>
      </c>
      <c r="CA8" s="521">
        <f t="shared" si="17"/>
        <v>361.23782222800003</v>
      </c>
      <c r="CB8" s="521">
        <f t="shared" si="17"/>
        <v>254.7557726899999</v>
      </c>
      <c r="CC8" s="521">
        <f t="shared" si="17"/>
        <v>807.74260367353747</v>
      </c>
      <c r="CD8" s="521">
        <f t="shared" si="17"/>
        <v>532.53426943400007</v>
      </c>
      <c r="CE8" s="521">
        <f t="shared" si="17"/>
        <v>359.6541271019999</v>
      </c>
      <c r="CF8" s="521">
        <f t="shared" si="17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8">+CJ9+CJ10</f>
        <v>269.44554604900003</v>
      </c>
      <c r="CK8" s="521">
        <f t="shared" si="18"/>
        <v>574.16377550100003</v>
      </c>
      <c r="CL8" s="521">
        <f t="shared" si="18"/>
        <v>299.36964092900001</v>
      </c>
      <c r="CM8" s="521">
        <f t="shared" si="18"/>
        <v>369.16881931099994</v>
      </c>
      <c r="CN8" s="521">
        <f t="shared" si="18"/>
        <v>1558.0377806006536</v>
      </c>
      <c r="CO8" s="521">
        <f t="shared" si="18"/>
        <v>298.63048619299997</v>
      </c>
      <c r="CP8" s="521">
        <f t="shared" si="18"/>
        <v>306.73269045000012</v>
      </c>
      <c r="CQ8" s="521">
        <f t="shared" si="18"/>
        <v>739.28374406599994</v>
      </c>
      <c r="CR8" s="521">
        <f t="shared" si="18"/>
        <v>635.13880359600012</v>
      </c>
      <c r="CS8" s="521">
        <f t="shared" si="18"/>
        <v>352.60511642300025</v>
      </c>
      <c r="CT8" s="521">
        <f t="shared" si="18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9">+CX9+CX10</f>
        <v>205.51299425500011</v>
      </c>
      <c r="CY8" s="521">
        <f t="shared" si="19"/>
        <v>843.80608221299985</v>
      </c>
      <c r="CZ8" s="521">
        <f t="shared" si="19"/>
        <v>1077.7155272130001</v>
      </c>
      <c r="DA8" s="521">
        <f t="shared" si="19"/>
        <v>181.38629428000007</v>
      </c>
      <c r="DB8" s="521">
        <f t="shared" si="19"/>
        <v>772.78086511099991</v>
      </c>
      <c r="DC8" s="521">
        <f t="shared" si="19"/>
        <v>196.274250529</v>
      </c>
      <c r="DD8" s="521">
        <f t="shared" si="19"/>
        <v>160.13127432200002</v>
      </c>
      <c r="DE8" s="521">
        <f t="shared" si="19"/>
        <v>246.623718</v>
      </c>
      <c r="DF8" s="521">
        <f t="shared" si="19"/>
        <v>163.541343764</v>
      </c>
      <c r="DG8" s="521">
        <f t="shared" si="19"/>
        <v>248.62832063300002</v>
      </c>
      <c r="DH8" s="521">
        <f t="shared" si="19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20">+DL9+DL10</f>
        <v>178.27759607900012</v>
      </c>
      <c r="DM8" s="521">
        <f t="shared" si="20"/>
        <v>284.32221855699999</v>
      </c>
      <c r="DN8" s="521">
        <f t="shared" si="20"/>
        <v>156.73042438100006</v>
      </c>
      <c r="DO8" s="521">
        <f t="shared" si="20"/>
        <v>173.20674904800001</v>
      </c>
      <c r="DP8" s="521">
        <f t="shared" si="20"/>
        <v>301.95586599999996</v>
      </c>
      <c r="DQ8" s="521">
        <f t="shared" si="20"/>
        <v>184.09332891800005</v>
      </c>
      <c r="DR8" s="521">
        <f t="shared" si="20"/>
        <v>90.230465464000034</v>
      </c>
      <c r="DS8" s="521">
        <f t="shared" si="20"/>
        <v>176.07900681560002</v>
      </c>
      <c r="DT8" s="521">
        <f t="shared" si="20"/>
        <v>576.15430146099993</v>
      </c>
      <c r="DU8" s="521">
        <f t="shared" si="20"/>
        <v>255.16617348800008</v>
      </c>
      <c r="DV8" s="521">
        <f t="shared" si="20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1">+DZ9+DZ10</f>
        <v>92.441441813999944</v>
      </c>
      <c r="EA8" s="521">
        <f t="shared" si="21"/>
        <v>413.32785762999998</v>
      </c>
      <c r="EB8" s="521">
        <f t="shared" si="21"/>
        <v>584.7716403620002</v>
      </c>
      <c r="EC8" s="521">
        <f t="shared" si="21"/>
        <v>137.38939323700001</v>
      </c>
      <c r="ED8" s="521">
        <f t="shared" si="21"/>
        <v>221.71632536500002</v>
      </c>
      <c r="EE8" s="521">
        <f t="shared" si="21"/>
        <v>216.01339688600004</v>
      </c>
      <c r="EF8" s="521">
        <f t="shared" si="21"/>
        <v>107.25835001300003</v>
      </c>
      <c r="EG8" s="521">
        <f t="shared" si="21"/>
        <v>120.51118845199997</v>
      </c>
      <c r="EH8" s="521">
        <f t="shared" si="21"/>
        <v>496.65876644500003</v>
      </c>
      <c r="EI8" s="521">
        <f t="shared" si="21"/>
        <v>188.36728699199992</v>
      </c>
      <c r="EJ8" s="521">
        <f t="shared" si="21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2">+EN9+EN10</f>
        <v>752.50753366499998</v>
      </c>
      <c r="EO8" s="521">
        <f t="shared" si="22"/>
        <v>362.73592417700002</v>
      </c>
      <c r="EP8" s="521">
        <f t="shared" si="22"/>
        <v>195.66891759099997</v>
      </c>
      <c r="EQ8" s="521">
        <f t="shared" si="22"/>
        <v>778.87710460912501</v>
      </c>
      <c r="ER8" s="521">
        <f t="shared" si="22"/>
        <v>191.25725184200002</v>
      </c>
      <c r="ES8" s="521">
        <f t="shared" si="22"/>
        <v>162.30287644999999</v>
      </c>
      <c r="ET8" s="521">
        <f t="shared" si="22"/>
        <v>215.65552829500004</v>
      </c>
      <c r="EU8" s="521">
        <f t="shared" si="22"/>
        <v>297.16909444300006</v>
      </c>
      <c r="EV8" s="521">
        <f t="shared" ref="EV8:EX8" si="23">+EV9+EV10</f>
        <v>197.04543565099996</v>
      </c>
      <c r="EW8" s="521">
        <f t="shared" si="23"/>
        <v>263.22958817699987</v>
      </c>
      <c r="EX8" s="521">
        <f t="shared" si="23"/>
        <v>218.14970372900001</v>
      </c>
      <c r="EY8" s="521">
        <f t="shared" si="10"/>
        <v>3910.4621855991254</v>
      </c>
      <c r="EZ8" s="684"/>
      <c r="FA8" s="521">
        <f t="shared" ref="FA8:FL8" si="24">+FA9+FA10</f>
        <v>3224.7703722599999</v>
      </c>
      <c r="FB8" s="521">
        <f t="shared" si="24"/>
        <v>246.58666874399995</v>
      </c>
      <c r="FC8" s="521">
        <f t="shared" si="24"/>
        <v>377.62256149000007</v>
      </c>
      <c r="FD8" s="521">
        <f t="shared" si="24"/>
        <v>954.3776503908</v>
      </c>
      <c r="FE8" s="521">
        <f t="shared" si="24"/>
        <v>495.91994524299992</v>
      </c>
      <c r="FF8" s="521">
        <f t="shared" si="24"/>
        <v>987.13828949499987</v>
      </c>
      <c r="FG8" s="521">
        <f t="shared" si="24"/>
        <v>235.24804637099999</v>
      </c>
      <c r="FH8" s="521">
        <f t="shared" si="24"/>
        <v>168.09332068800001</v>
      </c>
      <c r="FI8" s="521">
        <f t="shared" si="24"/>
        <v>274.87105593699999</v>
      </c>
      <c r="FJ8" s="521">
        <f t="shared" si="24"/>
        <v>201.46418924399998</v>
      </c>
      <c r="FK8" s="521">
        <f t="shared" si="24"/>
        <v>299.43667017172726</v>
      </c>
      <c r="FL8" s="521">
        <f t="shared" si="24"/>
        <v>1169.5342532517532</v>
      </c>
      <c r="FM8" s="521">
        <f t="shared" si="11"/>
        <v>8635.0630232862804</v>
      </c>
      <c r="FO8" s="521">
        <f>+FO9+FO10</f>
        <v>291.80591961699997</v>
      </c>
      <c r="FP8" s="521">
        <f t="shared" ref="FP8:FQ8" si="25">+FP9+FP10</f>
        <v>236.68960663000007</v>
      </c>
      <c r="FQ8" s="521">
        <f t="shared" si="25"/>
        <v>918.42648689000009</v>
      </c>
      <c r="FR8" s="521">
        <f>+SUM(FO8:FQ8)</f>
        <v>1446.9220131370002</v>
      </c>
    </row>
    <row r="9" spans="2:174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>
        <v>32.472275140000008</v>
      </c>
      <c r="EQ9" s="709">
        <v>20.590590749999986</v>
      </c>
      <c r="ER9" s="709">
        <v>37.419461020000028</v>
      </c>
      <c r="ES9" s="709">
        <v>17.018099120000009</v>
      </c>
      <c r="ET9" s="709">
        <v>64.071337290000031</v>
      </c>
      <c r="EU9" s="709">
        <v>27.30411923000003</v>
      </c>
      <c r="EV9" s="709">
        <v>34.524116300000003</v>
      </c>
      <c r="EW9" s="709">
        <v>53.290622919999997</v>
      </c>
      <c r="EX9" s="709">
        <v>50.011964999999968</v>
      </c>
      <c r="EY9" s="518">
        <f t="shared" si="10"/>
        <v>1301.27318743</v>
      </c>
      <c r="EZ9" s="519"/>
      <c r="FA9" s="709">
        <v>3079.5164403499998</v>
      </c>
      <c r="FB9" s="709">
        <v>125.04780289999999</v>
      </c>
      <c r="FC9" s="709">
        <v>105.66801603000002</v>
      </c>
      <c r="FD9" s="709">
        <v>782.54550455980018</v>
      </c>
      <c r="FE9" s="709">
        <v>267.65292178000004</v>
      </c>
      <c r="FF9" s="709">
        <v>24.979913829999994</v>
      </c>
      <c r="FG9" s="709">
        <v>118.245303721</v>
      </c>
      <c r="FH9" s="709">
        <v>23.205340900000024</v>
      </c>
      <c r="FI9" s="709">
        <v>22.125492249999979</v>
      </c>
      <c r="FJ9" s="709">
        <v>40.071294819999984</v>
      </c>
      <c r="FK9" s="709">
        <v>30.171221912727283</v>
      </c>
      <c r="FL9" s="709">
        <v>26.729101079999996</v>
      </c>
      <c r="FM9" s="518">
        <f t="shared" si="11"/>
        <v>4645.9583541335278</v>
      </c>
      <c r="FO9" s="709">
        <v>168.96105501699998</v>
      </c>
      <c r="FP9" s="709">
        <v>14.989823480000005</v>
      </c>
      <c r="FQ9" s="709">
        <v>656.70640737000008</v>
      </c>
      <c r="FR9" s="518">
        <f>+SUM(FO9:FQ9)</f>
        <v>840.65728586700004</v>
      </c>
    </row>
    <row r="10" spans="2:174" ht="15.75" x14ac:dyDescent="0.25">
      <c r="B10" s="689" t="s">
        <v>43</v>
      </c>
      <c r="C10" s="518">
        <f t="shared" ref="C10:N10" si="26">+SUM(C11:C16)</f>
        <v>87.064725199197468</v>
      </c>
      <c r="D10" s="518">
        <f t="shared" si="26"/>
        <v>137.17644913623795</v>
      </c>
      <c r="E10" s="518">
        <f t="shared" si="26"/>
        <v>85.681271305992141</v>
      </c>
      <c r="F10" s="518">
        <f t="shared" si="26"/>
        <v>137.9915235851953</v>
      </c>
      <c r="G10" s="518">
        <f t="shared" si="26"/>
        <v>149.14056647338305</v>
      </c>
      <c r="H10" s="518">
        <f t="shared" si="26"/>
        <v>124.31149922219711</v>
      </c>
      <c r="I10" s="518">
        <f t="shared" si="26"/>
        <v>87.806143340692671</v>
      </c>
      <c r="J10" s="518">
        <f t="shared" si="26"/>
        <v>133.43669790764764</v>
      </c>
      <c r="K10" s="518">
        <f t="shared" si="26"/>
        <v>179.51984040477254</v>
      </c>
      <c r="L10" s="518">
        <f t="shared" si="26"/>
        <v>142.111350334598</v>
      </c>
      <c r="M10" s="518">
        <f t="shared" si="26"/>
        <v>150.18917670891335</v>
      </c>
      <c r="N10" s="518">
        <f t="shared" si="26"/>
        <v>284.84209663837783</v>
      </c>
      <c r="O10" s="518">
        <f t="shared" si="0"/>
        <v>1699.2713402572049</v>
      </c>
      <c r="P10" s="519"/>
      <c r="Q10" s="518">
        <f t="shared" ref="Q10:AB10" si="27">+SUM(Q11:Q16)</f>
        <v>231.69194466581399</v>
      </c>
      <c r="R10" s="518">
        <f t="shared" si="27"/>
        <v>279.70062350656457</v>
      </c>
      <c r="S10" s="518">
        <f t="shared" si="27"/>
        <v>386.4872236432202</v>
      </c>
      <c r="T10" s="518">
        <f t="shared" si="27"/>
        <v>293.30487273087357</v>
      </c>
      <c r="U10" s="518">
        <f t="shared" si="27"/>
        <v>291.39904331374134</v>
      </c>
      <c r="V10" s="518">
        <f t="shared" si="27"/>
        <v>286.87654664507295</v>
      </c>
      <c r="W10" s="518">
        <f t="shared" si="27"/>
        <v>133.583304245276</v>
      </c>
      <c r="X10" s="518">
        <f t="shared" si="27"/>
        <v>177.86911680842564</v>
      </c>
      <c r="Y10" s="518">
        <f t="shared" si="27"/>
        <v>644.94397711357374</v>
      </c>
      <c r="Z10" s="518">
        <f t="shared" si="27"/>
        <v>263.94703806009079</v>
      </c>
      <c r="AA10" s="518">
        <f t="shared" si="27"/>
        <v>202.38012588829341</v>
      </c>
      <c r="AB10" s="518">
        <f t="shared" si="27"/>
        <v>359.27875326439636</v>
      </c>
      <c r="AC10" s="518">
        <f t="shared" si="1"/>
        <v>3551.4625698853424</v>
      </c>
      <c r="AD10" s="519"/>
      <c r="AE10" s="518">
        <f t="shared" ref="AE10:AP10" si="28">+SUM(AE11:AE16)</f>
        <v>181.99439844633758</v>
      </c>
      <c r="AF10" s="518">
        <f t="shared" si="28"/>
        <v>175.17512347782426</v>
      </c>
      <c r="AG10" s="518">
        <f t="shared" si="28"/>
        <v>375.02135718737196</v>
      </c>
      <c r="AH10" s="518">
        <f t="shared" si="28"/>
        <v>246.31453024309658</v>
      </c>
      <c r="AI10" s="518">
        <f t="shared" si="28"/>
        <v>188.69396664482102</v>
      </c>
      <c r="AJ10" s="518">
        <f t="shared" si="28"/>
        <v>413.89915412515143</v>
      </c>
      <c r="AK10" s="518">
        <f t="shared" si="28"/>
        <v>172.7512987587337</v>
      </c>
      <c r="AL10" s="518">
        <f t="shared" si="28"/>
        <v>230.44796716183583</v>
      </c>
      <c r="AM10" s="518">
        <f t="shared" si="28"/>
        <v>383.34142726372227</v>
      </c>
      <c r="AN10" s="518">
        <f t="shared" si="28"/>
        <v>257.21194441009499</v>
      </c>
      <c r="AO10" s="518">
        <f t="shared" si="28"/>
        <v>200.48624114444573</v>
      </c>
      <c r="AP10" s="518">
        <f t="shared" si="28"/>
        <v>1154.9946413513737</v>
      </c>
      <c r="AQ10" s="518">
        <f t="shared" si="2"/>
        <v>3980.332050214809</v>
      </c>
      <c r="AR10" s="519"/>
      <c r="AS10" s="518">
        <f t="shared" ref="AS10:BD10" si="29">+SUM(AS11:AS16)</f>
        <v>157.69669387430434</v>
      </c>
      <c r="AT10" s="518">
        <f t="shared" si="29"/>
        <v>142.37090453036271</v>
      </c>
      <c r="AU10" s="518">
        <f t="shared" si="29"/>
        <v>415.00554694670097</v>
      </c>
      <c r="AV10" s="518">
        <f t="shared" si="29"/>
        <v>192.38567218041766</v>
      </c>
      <c r="AW10" s="518">
        <f t="shared" si="29"/>
        <v>252.85290215723518</v>
      </c>
      <c r="AX10" s="518">
        <f t="shared" si="29"/>
        <v>465.26557964208257</v>
      </c>
      <c r="AY10" s="518">
        <f t="shared" si="29"/>
        <v>168.03418333183177</v>
      </c>
      <c r="AZ10" s="518">
        <f t="shared" si="29"/>
        <v>228.51315967119049</v>
      </c>
      <c r="BA10" s="518">
        <f t="shared" si="29"/>
        <v>422.94378363058178</v>
      </c>
      <c r="BB10" s="518">
        <f t="shared" si="29"/>
        <v>243.4468803583608</v>
      </c>
      <c r="BC10" s="518">
        <f t="shared" si="29"/>
        <v>213.05228039217519</v>
      </c>
      <c r="BD10" s="518">
        <f t="shared" si="29"/>
        <v>498.02001986802827</v>
      </c>
      <c r="BE10" s="518">
        <f t="shared" si="3"/>
        <v>3399.5876065832722</v>
      </c>
      <c r="BF10" s="519"/>
      <c r="BG10" s="518">
        <f t="shared" ref="BG10:BR10" si="30">+SUM(BG11:BG16)</f>
        <v>485.4119323612789</v>
      </c>
      <c r="BH10" s="518">
        <f t="shared" si="30"/>
        <v>199.95870908746363</v>
      </c>
      <c r="BI10" s="518">
        <f t="shared" si="30"/>
        <v>614.40361134140949</v>
      </c>
      <c r="BJ10" s="518">
        <f t="shared" si="30"/>
        <v>200.54109495238185</v>
      </c>
      <c r="BK10" s="518">
        <f t="shared" si="30"/>
        <v>200.46612086002017</v>
      </c>
      <c r="BL10" s="518">
        <f t="shared" si="30"/>
        <v>543.66486874454097</v>
      </c>
      <c r="BM10" s="518">
        <f t="shared" si="30"/>
        <v>143.79300853594449</v>
      </c>
      <c r="BN10" s="518">
        <f t="shared" si="30"/>
        <v>198.21988457522301</v>
      </c>
      <c r="BO10" s="518">
        <f t="shared" si="30"/>
        <v>639.87775835400851</v>
      </c>
      <c r="BP10" s="518">
        <f t="shared" si="30"/>
        <v>319.48054981470108</v>
      </c>
      <c r="BQ10" s="518">
        <f t="shared" si="30"/>
        <v>208.24254163702693</v>
      </c>
      <c r="BR10" s="518">
        <f t="shared" si="30"/>
        <v>494.37288940853949</v>
      </c>
      <c r="BS10" s="518">
        <f t="shared" si="4"/>
        <v>4248.432969672539</v>
      </c>
      <c r="BT10" s="519"/>
      <c r="BU10" s="518">
        <f t="shared" ref="BU10:CF10" si="31">+SUM(BU11:BU16)</f>
        <v>205.18269331272657</v>
      </c>
      <c r="BV10" s="518">
        <f t="shared" si="31"/>
        <v>200.25685754703608</v>
      </c>
      <c r="BW10" s="518">
        <f t="shared" si="31"/>
        <v>603.21721674103526</v>
      </c>
      <c r="BX10" s="518">
        <f t="shared" si="31"/>
        <v>234.71844231039398</v>
      </c>
      <c r="BY10" s="518">
        <f t="shared" si="31"/>
        <v>248.85650489699992</v>
      </c>
      <c r="BZ10" s="518">
        <f t="shared" si="31"/>
        <v>509.8640454020001</v>
      </c>
      <c r="CA10" s="518">
        <f t="shared" si="31"/>
        <v>315.36519827800004</v>
      </c>
      <c r="CB10" s="518">
        <f t="shared" si="31"/>
        <v>216.27579902999992</v>
      </c>
      <c r="CC10" s="518">
        <f t="shared" si="31"/>
        <v>781.26231537353749</v>
      </c>
      <c r="CD10" s="518">
        <f t="shared" si="31"/>
        <v>300.33797047400003</v>
      </c>
      <c r="CE10" s="518">
        <f t="shared" si="31"/>
        <v>260.24989194199992</v>
      </c>
      <c r="CF10" s="518">
        <f t="shared" si="31"/>
        <v>352.16712754000002</v>
      </c>
      <c r="CG10" s="518">
        <f t="shared" si="5"/>
        <v>4227.7540628477291</v>
      </c>
      <c r="CH10" s="519"/>
      <c r="CI10" s="518">
        <f t="shared" ref="CI10:CT10" si="32">+SUM(CI11:CI16)</f>
        <v>290.64351683800004</v>
      </c>
      <c r="CJ10" s="518">
        <f t="shared" si="32"/>
        <v>251.69980543900004</v>
      </c>
      <c r="CK10" s="518">
        <f t="shared" si="32"/>
        <v>435.87447452100002</v>
      </c>
      <c r="CL10" s="518">
        <f t="shared" si="32"/>
        <v>274.89534792900002</v>
      </c>
      <c r="CM10" s="518">
        <f t="shared" si="32"/>
        <v>298.53157744099991</v>
      </c>
      <c r="CN10" s="518">
        <f t="shared" si="32"/>
        <v>1510.3043796506536</v>
      </c>
      <c r="CO10" s="518">
        <f t="shared" si="32"/>
        <v>276.17640588299997</v>
      </c>
      <c r="CP10" s="518">
        <f t="shared" si="32"/>
        <v>243.75024801000006</v>
      </c>
      <c r="CQ10" s="518">
        <f t="shared" si="32"/>
        <v>476.29317574599992</v>
      </c>
      <c r="CR10" s="518">
        <f t="shared" si="32"/>
        <v>299.77678150600008</v>
      </c>
      <c r="CS10" s="518">
        <f t="shared" si="32"/>
        <v>238.53472207299998</v>
      </c>
      <c r="CT10" s="518">
        <f t="shared" si="32"/>
        <v>300.48905348499994</v>
      </c>
      <c r="CU10" s="518">
        <f t="shared" si="6"/>
        <v>4896.9694885216541</v>
      </c>
      <c r="CV10" s="519"/>
      <c r="CW10" s="518">
        <f t="shared" ref="CW10:DH10" si="33">+SUM(CW11:CW16)</f>
        <v>293.7398589099999</v>
      </c>
      <c r="CX10" s="518">
        <f t="shared" si="33"/>
        <v>189.4489773650001</v>
      </c>
      <c r="CY10" s="518">
        <f t="shared" si="33"/>
        <v>661.58118028299987</v>
      </c>
      <c r="CZ10" s="518">
        <f t="shared" si="33"/>
        <v>1046.3845883930001</v>
      </c>
      <c r="DA10" s="518">
        <f t="shared" si="33"/>
        <v>127.32789454</v>
      </c>
      <c r="DB10" s="518">
        <f t="shared" si="33"/>
        <v>719.05408784099996</v>
      </c>
      <c r="DC10" s="518">
        <f t="shared" si="33"/>
        <v>150.46918449899999</v>
      </c>
      <c r="DD10" s="518">
        <f t="shared" si="33"/>
        <v>115.43959031200002</v>
      </c>
      <c r="DE10" s="518">
        <f t="shared" si="33"/>
        <v>171.28171436999997</v>
      </c>
      <c r="DF10" s="518">
        <f t="shared" si="33"/>
        <v>113.546100614</v>
      </c>
      <c r="DG10" s="518">
        <f t="shared" si="33"/>
        <v>148.728348493</v>
      </c>
      <c r="DH10" s="518">
        <f t="shared" si="33"/>
        <v>223.71550537200011</v>
      </c>
      <c r="DI10" s="518">
        <f t="shared" si="7"/>
        <v>3960.7170309919998</v>
      </c>
      <c r="DJ10" s="519"/>
      <c r="DK10" s="518">
        <f t="shared" ref="DK10:DV10" si="34">+SUM(DK11:DK16)</f>
        <v>174.01947585999983</v>
      </c>
      <c r="DL10" s="518">
        <f t="shared" si="34"/>
        <v>129.42823230900012</v>
      </c>
      <c r="DM10" s="518">
        <f t="shared" si="34"/>
        <v>169.79597484699997</v>
      </c>
      <c r="DN10" s="518">
        <f t="shared" si="34"/>
        <v>132.66227396100004</v>
      </c>
      <c r="DO10" s="518">
        <f t="shared" si="34"/>
        <v>105.11248997799997</v>
      </c>
      <c r="DP10" s="518">
        <f t="shared" si="34"/>
        <v>213.07091386999997</v>
      </c>
      <c r="DQ10" s="518">
        <f t="shared" si="34"/>
        <v>156.5007026080001</v>
      </c>
      <c r="DR10" s="518">
        <f t="shared" si="34"/>
        <v>70.292019334000003</v>
      </c>
      <c r="DS10" s="518">
        <f t="shared" si="34"/>
        <v>148.93558399</v>
      </c>
      <c r="DT10" s="518">
        <f t="shared" si="34"/>
        <v>202.29290299100001</v>
      </c>
      <c r="DU10" s="518">
        <f t="shared" si="34"/>
        <v>124.02738464800005</v>
      </c>
      <c r="DV10" s="518">
        <f t="shared" si="34"/>
        <v>187.60045529999996</v>
      </c>
      <c r="DW10" s="518">
        <f t="shared" si="8"/>
        <v>1813.7384096960002</v>
      </c>
      <c r="DX10" s="519"/>
      <c r="DY10" s="518">
        <f t="shared" ref="DY10:EJ10" si="35">+SUM(DY11:DY16)</f>
        <v>217.11438673800001</v>
      </c>
      <c r="DZ10" s="518">
        <f t="shared" si="35"/>
        <v>66.421208993999954</v>
      </c>
      <c r="EA10" s="518">
        <f t="shared" si="35"/>
        <v>345.94083004999999</v>
      </c>
      <c r="EB10" s="518">
        <f t="shared" si="35"/>
        <v>247.615366612</v>
      </c>
      <c r="EC10" s="518">
        <f t="shared" si="35"/>
        <v>109.81639266699997</v>
      </c>
      <c r="ED10" s="518">
        <f t="shared" si="35"/>
        <v>187.63370584500001</v>
      </c>
      <c r="EE10" s="518">
        <f t="shared" si="35"/>
        <v>201.13581251600002</v>
      </c>
      <c r="EF10" s="518">
        <f t="shared" si="35"/>
        <v>90.093106413000015</v>
      </c>
      <c r="EG10" s="518">
        <f t="shared" si="35"/>
        <v>88.255738741999963</v>
      </c>
      <c r="EH10" s="518">
        <f t="shared" si="35"/>
        <v>480.95274774500007</v>
      </c>
      <c r="EI10" s="518">
        <f t="shared" si="35"/>
        <v>130.43711505199994</v>
      </c>
      <c r="EJ10" s="518">
        <f t="shared" si="35"/>
        <v>178.11951921000002</v>
      </c>
      <c r="EK10" s="518">
        <f t="shared" si="9"/>
        <v>2343.5359305839997</v>
      </c>
      <c r="EL10" s="519"/>
      <c r="EM10" s="518">
        <f t="shared" ref="EM10:EU10" si="36">+SUM(EM11:EM16)</f>
        <v>149.30546523999996</v>
      </c>
      <c r="EN10" s="518">
        <f t="shared" si="36"/>
        <v>58.822267014999987</v>
      </c>
      <c r="EO10" s="518">
        <f t="shared" si="36"/>
        <v>218.40835189700005</v>
      </c>
      <c r="EP10" s="518">
        <f t="shared" si="36"/>
        <v>163.19664245099997</v>
      </c>
      <c r="EQ10" s="518">
        <f t="shared" si="36"/>
        <v>758.28651385912508</v>
      </c>
      <c r="ER10" s="518">
        <f t="shared" si="36"/>
        <v>153.83779082199999</v>
      </c>
      <c r="ES10" s="518">
        <f t="shared" si="36"/>
        <v>145.28477732999997</v>
      </c>
      <c r="ET10" s="518">
        <f t="shared" si="36"/>
        <v>151.58419100500001</v>
      </c>
      <c r="EU10" s="518">
        <f t="shared" si="36"/>
        <v>269.86497521300004</v>
      </c>
      <c r="EV10" s="518">
        <f t="shared" ref="EV10:EX10" si="37">+SUM(EV11:EV16)</f>
        <v>162.52131935099996</v>
      </c>
      <c r="EW10" s="518">
        <f t="shared" si="37"/>
        <v>209.93896525699989</v>
      </c>
      <c r="EX10" s="518">
        <f t="shared" si="37"/>
        <v>168.13773872900003</v>
      </c>
      <c r="EY10" s="518">
        <f t="shared" si="10"/>
        <v>2609.1889981691247</v>
      </c>
      <c r="EZ10" s="519"/>
      <c r="FA10" s="518">
        <f t="shared" ref="FA10:FL10" si="38">+SUM(FA11:FA16)</f>
        <v>145.25393191000001</v>
      </c>
      <c r="FB10" s="518">
        <f t="shared" si="38"/>
        <v>121.53886584399996</v>
      </c>
      <c r="FC10" s="518">
        <f t="shared" si="38"/>
        <v>271.95454546000008</v>
      </c>
      <c r="FD10" s="518">
        <f t="shared" si="38"/>
        <v>171.83214583099982</v>
      </c>
      <c r="FE10" s="518">
        <f t="shared" si="38"/>
        <v>228.2670234629999</v>
      </c>
      <c r="FF10" s="518">
        <f t="shared" si="38"/>
        <v>962.15837566499988</v>
      </c>
      <c r="FG10" s="518">
        <f t="shared" si="38"/>
        <v>117.00274264999999</v>
      </c>
      <c r="FH10" s="518">
        <f t="shared" si="38"/>
        <v>144.887979788</v>
      </c>
      <c r="FI10" s="518">
        <f t="shared" si="38"/>
        <v>252.74556368700001</v>
      </c>
      <c r="FJ10" s="518">
        <f t="shared" si="38"/>
        <v>161.39289442399999</v>
      </c>
      <c r="FK10" s="518">
        <f t="shared" si="38"/>
        <v>269.26544825899998</v>
      </c>
      <c r="FL10" s="518">
        <f t="shared" si="38"/>
        <v>1142.8051521717532</v>
      </c>
      <c r="FM10" s="518">
        <f t="shared" si="11"/>
        <v>3989.1046691527526</v>
      </c>
      <c r="FO10" s="518">
        <f>+SUM(FO11:FO16)</f>
        <v>122.84486459999999</v>
      </c>
      <c r="FP10" s="518">
        <f t="shared" ref="FP10:FQ10" si="39">+SUM(FP11:FP16)</f>
        <v>221.69978315000006</v>
      </c>
      <c r="FQ10" s="518">
        <f t="shared" si="39"/>
        <v>261.72007952000001</v>
      </c>
      <c r="FR10" s="518">
        <f>+SUM(FO10:FQ10)</f>
        <v>606.26472727000009</v>
      </c>
    </row>
    <row r="11" spans="2:174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64.442247770999998</v>
      </c>
      <c r="G11" s="518">
        <v>30.320132170999997</v>
      </c>
      <c r="H11" s="518">
        <v>72.880229850000006</v>
      </c>
      <c r="I11" s="518">
        <v>20.740090051000003</v>
      </c>
      <c r="J11" s="518">
        <v>7.460268911</v>
      </c>
      <c r="K11" s="518">
        <v>30.428448331999999</v>
      </c>
      <c r="L11" s="518">
        <v>64.471979653999995</v>
      </c>
      <c r="M11" s="518">
        <v>27.182460502999998</v>
      </c>
      <c r="N11" s="518">
        <v>138.1151132</v>
      </c>
      <c r="O11" s="518">
        <f t="shared" si="0"/>
        <v>514.62158165000005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64.513492259000003</v>
      </c>
      <c r="U11" s="518">
        <v>26.048919896999998</v>
      </c>
      <c r="V11" s="518">
        <v>140.14525584</v>
      </c>
      <c r="W11" s="518">
        <v>24.147482905</v>
      </c>
      <c r="X11" s="518">
        <v>15.232725460000001</v>
      </c>
      <c r="Y11" s="518">
        <v>371.22626646999998</v>
      </c>
      <c r="Z11" s="518">
        <v>56.779239253999997</v>
      </c>
      <c r="AA11" s="518">
        <v>25.174717810000001</v>
      </c>
      <c r="AB11" s="518">
        <v>77.793242480000004</v>
      </c>
      <c r="AC11" s="518">
        <f t="shared" si="1"/>
        <v>927.51567561599995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60.629715919999995</v>
      </c>
      <c r="AI11" s="518">
        <v>34.798384239999997</v>
      </c>
      <c r="AJ11" s="518">
        <v>65.940809899999991</v>
      </c>
      <c r="AK11" s="518">
        <v>11.26555703</v>
      </c>
      <c r="AL11" s="518">
        <v>26.8792708</v>
      </c>
      <c r="AM11" s="518">
        <v>39.063277929999998</v>
      </c>
      <c r="AN11" s="518">
        <v>52.717799020000001</v>
      </c>
      <c r="AO11" s="518">
        <v>33.777130389999996</v>
      </c>
      <c r="AP11" s="518">
        <v>146.87854725</v>
      </c>
      <c r="AQ11" s="518">
        <f t="shared" si="2"/>
        <v>551.85468723999998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54.801835409999995</v>
      </c>
      <c r="AW11" s="518">
        <v>35.975768539999997</v>
      </c>
      <c r="AX11" s="518">
        <v>143.84465405</v>
      </c>
      <c r="AY11" s="518">
        <v>13.131891810000001</v>
      </c>
      <c r="AZ11" s="518">
        <v>28.780965962000003</v>
      </c>
      <c r="BA11" s="518">
        <v>112.10361047000001</v>
      </c>
      <c r="BB11" s="518">
        <v>51.569547190000002</v>
      </c>
      <c r="BC11" s="518">
        <v>34.621309339999996</v>
      </c>
      <c r="BD11" s="518">
        <v>143.70467296999999</v>
      </c>
      <c r="BE11" s="518">
        <f t="shared" si="3"/>
        <v>770.137839902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51.217477080000002</v>
      </c>
      <c r="BK11" s="518">
        <v>37.088199982000006</v>
      </c>
      <c r="BL11" s="518">
        <v>148.74397246000001</v>
      </c>
      <c r="BM11" s="518">
        <v>27.759039234000003</v>
      </c>
      <c r="BN11" s="518">
        <v>29.238683700000003</v>
      </c>
      <c r="BO11" s="518">
        <v>110.25508247</v>
      </c>
      <c r="BP11" s="518">
        <v>196.00991073900002</v>
      </c>
      <c r="BQ11" s="518">
        <v>37.753956580000001</v>
      </c>
      <c r="BR11" s="518">
        <v>71.565307799999985</v>
      </c>
      <c r="BS11" s="518">
        <f t="shared" si="4"/>
        <v>862.07400967500018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43.762866090000003</v>
      </c>
      <c r="BY11" s="518">
        <v>52.206169496999998</v>
      </c>
      <c r="BZ11" s="518">
        <v>82.281280621999997</v>
      </c>
      <c r="CA11" s="518">
        <v>71.299842328000011</v>
      </c>
      <c r="CB11" s="518">
        <v>30.107122100000002</v>
      </c>
      <c r="CC11" s="518">
        <v>72.825850834999997</v>
      </c>
      <c r="CD11" s="518">
        <v>44.509435878000005</v>
      </c>
      <c r="CE11" s="518">
        <v>51.641606975999998</v>
      </c>
      <c r="CF11" s="518">
        <v>92.728722680000004</v>
      </c>
      <c r="CG11" s="518">
        <f t="shared" si="5"/>
        <v>676.70623304300011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46.727526952000005</v>
      </c>
      <c r="CM11" s="518">
        <v>65.360940860000014</v>
      </c>
      <c r="CN11" s="518">
        <v>80.752858816</v>
      </c>
      <c r="CO11" s="518">
        <v>110.461652413</v>
      </c>
      <c r="CP11" s="518">
        <v>30.809668314</v>
      </c>
      <c r="CQ11" s="518">
        <v>37.069779206999996</v>
      </c>
      <c r="CR11" s="518">
        <v>88.796844133000008</v>
      </c>
      <c r="CS11" s="518">
        <v>39.482851989999993</v>
      </c>
      <c r="CT11" s="518">
        <v>106.03516698999999</v>
      </c>
      <c r="CU11" s="518">
        <f t="shared" si="6"/>
        <v>783.53871823500003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84.363902565000018</v>
      </c>
      <c r="DA11" s="518">
        <v>40.368989079999999</v>
      </c>
      <c r="DB11" s="518">
        <v>106.12297359999997</v>
      </c>
      <c r="DC11" s="518">
        <v>111.36258174900001</v>
      </c>
      <c r="DD11" s="518">
        <v>34.833059687000002</v>
      </c>
      <c r="DE11" s="518">
        <v>36.144671680000002</v>
      </c>
      <c r="DF11" s="518">
        <v>84.295907147000008</v>
      </c>
      <c r="DG11" s="518">
        <v>54.950849909999995</v>
      </c>
      <c r="DH11" s="518">
        <v>89.884577140000005</v>
      </c>
      <c r="DI11" s="518">
        <f t="shared" si="7"/>
        <v>820.61783029499998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82.756071310999999</v>
      </c>
      <c r="DO11" s="518">
        <v>43.317412936000004</v>
      </c>
      <c r="DP11" s="518">
        <v>115.29953408999999</v>
      </c>
      <c r="DQ11" s="518">
        <v>68.505438908000002</v>
      </c>
      <c r="DR11" s="518">
        <v>31.570646769999996</v>
      </c>
      <c r="DS11" s="518">
        <v>46.891490680000004</v>
      </c>
      <c r="DT11" s="518">
        <v>45.846732521</v>
      </c>
      <c r="DU11" s="518">
        <v>68.88092284599999</v>
      </c>
      <c r="DV11" s="518">
        <v>88.779359280000008</v>
      </c>
      <c r="DW11" s="518">
        <f t="shared" si="8"/>
        <v>783.66753162600003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104.348322392</v>
      </c>
      <c r="EC11" s="518">
        <v>68.985779891999996</v>
      </c>
      <c r="ED11" s="518">
        <v>96.843072244000012</v>
      </c>
      <c r="EE11" s="518">
        <v>37.979411925999997</v>
      </c>
      <c r="EF11" s="518">
        <v>41.716831728000002</v>
      </c>
      <c r="EG11" s="518">
        <v>31.895768423999996</v>
      </c>
      <c r="EH11" s="518">
        <v>411.39382279099999</v>
      </c>
      <c r="EI11" s="518">
        <v>81.861186786999994</v>
      </c>
      <c r="EJ11" s="518">
        <v>116.99566704</v>
      </c>
      <c r="EK11" s="518">
        <f t="shared" si="9"/>
        <v>1114.0629502119998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>
        <v>103.88283880099999</v>
      </c>
      <c r="EQ11" s="518">
        <v>68.345099387000005</v>
      </c>
      <c r="ER11" s="518">
        <v>103.64811091000001</v>
      </c>
      <c r="ES11" s="518">
        <v>33.833707169999997</v>
      </c>
      <c r="ET11" s="518">
        <v>130.07526102</v>
      </c>
      <c r="EU11" s="518">
        <v>82.573154240000008</v>
      </c>
      <c r="EV11" s="518">
        <v>103.286496301</v>
      </c>
      <c r="EW11" s="518">
        <v>149.13473591099989</v>
      </c>
      <c r="EX11" s="518">
        <v>118.75555259000001</v>
      </c>
      <c r="EY11" s="518">
        <f t="shared" si="10"/>
        <v>1001.51967407</v>
      </c>
      <c r="EZ11" s="519"/>
      <c r="FA11" s="518">
        <v>34.171995359999997</v>
      </c>
      <c r="FB11" s="518">
        <v>107.840416754</v>
      </c>
      <c r="FC11" s="518">
        <v>83.059442320000002</v>
      </c>
      <c r="FD11" s="518">
        <v>114.01481176899986</v>
      </c>
      <c r="FE11" s="518">
        <v>156.98940642699986</v>
      </c>
      <c r="FF11" s="518">
        <v>937.2559104799999</v>
      </c>
      <c r="FG11" s="518">
        <v>33.06314501</v>
      </c>
      <c r="FH11" s="518">
        <v>106.99646277800001</v>
      </c>
      <c r="FI11" s="518">
        <v>93.696376936999997</v>
      </c>
      <c r="FJ11" s="518">
        <v>103.148019154</v>
      </c>
      <c r="FK11" s="518">
        <v>197.87887120100001</v>
      </c>
      <c r="FL11" s="518">
        <v>157.01812237000001</v>
      </c>
      <c r="FM11" s="518">
        <f t="shared" si="11"/>
        <v>2125.1329805599994</v>
      </c>
      <c r="FO11" s="518">
        <v>36.482480430000003</v>
      </c>
      <c r="FP11" s="518">
        <v>122.97622129000001</v>
      </c>
      <c r="FQ11" s="518">
        <v>93.776366490000001</v>
      </c>
      <c r="FR11" s="518">
        <f>+SUM(FO11:FQ11)</f>
        <v>253.23506821000001</v>
      </c>
    </row>
    <row r="12" spans="2:174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>
        <v>48.003202960000003</v>
      </c>
      <c r="EQ12" s="518">
        <v>19.868868225999996</v>
      </c>
      <c r="ER12" s="518">
        <v>32.611328899999997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34.589199976000003</v>
      </c>
      <c r="EX12" s="518">
        <v>33.134801933999995</v>
      </c>
      <c r="EY12" s="518">
        <f t="shared" si="10"/>
        <v>662.36663723100014</v>
      </c>
      <c r="EZ12" s="519"/>
      <c r="FA12" s="518">
        <v>54.42508488</v>
      </c>
      <c r="FB12" s="518">
        <v>2.0783955399999998</v>
      </c>
      <c r="FC12" s="518">
        <v>161.45531289000002</v>
      </c>
      <c r="FD12" s="518">
        <v>47.341819432000001</v>
      </c>
      <c r="FE12" s="518">
        <v>45.803860376000003</v>
      </c>
      <c r="FF12" s="518">
        <v>7.0418032119999996</v>
      </c>
      <c r="FG12" s="518">
        <v>54.037187279999984</v>
      </c>
      <c r="FH12" s="518">
        <v>27.345868159999998</v>
      </c>
      <c r="FI12" s="518">
        <v>136.24979882000002</v>
      </c>
      <c r="FJ12" s="518">
        <v>47.783125800000008</v>
      </c>
      <c r="FK12" s="518">
        <v>46.700178077999993</v>
      </c>
      <c r="FL12" s="518">
        <v>7.1731311799999995</v>
      </c>
      <c r="FM12" s="518">
        <f t="shared" si="11"/>
        <v>637.43556564800008</v>
      </c>
      <c r="FO12" s="518">
        <v>57.309099630000006</v>
      </c>
      <c r="FP12" s="518">
        <v>27.240664670000001</v>
      </c>
      <c r="FQ12" s="518">
        <v>145.69064175999998</v>
      </c>
      <c r="FR12" s="518">
        <f>+SUM(FO12:FQ12)</f>
        <v>230.24040606</v>
      </c>
    </row>
    <row r="13" spans="2:174" ht="15.75" x14ac:dyDescent="0.25">
      <c r="B13" s="695" t="s">
        <v>737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>
        <v>4.3467261899999992</v>
      </c>
      <c r="EQ13" s="518">
        <v>18.80253866</v>
      </c>
      <c r="ER13" s="518">
        <v>10.906392401999998</v>
      </c>
      <c r="ES13" s="518">
        <v>14.9440296</v>
      </c>
      <c r="ET13" s="518">
        <v>4.5392161150000003</v>
      </c>
      <c r="EU13" s="518">
        <v>21.227109483000003</v>
      </c>
      <c r="EV13" s="518">
        <v>4.3467261899999992</v>
      </c>
      <c r="EW13" s="518">
        <v>18.80253866</v>
      </c>
      <c r="EX13" s="518">
        <v>12.648525735</v>
      </c>
      <c r="EY13" s="518">
        <f t="shared" si="10"/>
        <v>155.953840652</v>
      </c>
      <c r="EZ13" s="519"/>
      <c r="FA13" s="518">
        <v>14.9440296</v>
      </c>
      <c r="FB13" s="518">
        <v>5.48579215</v>
      </c>
      <c r="FC13" s="518">
        <v>20.980730000000001</v>
      </c>
      <c r="FD13" s="518">
        <v>4.3467261899999992</v>
      </c>
      <c r="FE13" s="518">
        <v>19.24036473</v>
      </c>
      <c r="FF13" s="518">
        <v>11.958999663</v>
      </c>
      <c r="FG13" s="518">
        <v>14.9440296</v>
      </c>
      <c r="FH13" s="518">
        <v>4.5426582200000007</v>
      </c>
      <c r="FI13" s="518">
        <v>16.850592210000002</v>
      </c>
      <c r="FJ13" s="518">
        <v>4.3467261500000003</v>
      </c>
      <c r="FK13" s="518">
        <v>18.80253866</v>
      </c>
      <c r="FL13" s="518">
        <v>12.35772573</v>
      </c>
      <c r="FM13" s="518">
        <f t="shared" si="11"/>
        <v>148.80091290300001</v>
      </c>
      <c r="FO13" s="518">
        <v>14.9440296</v>
      </c>
      <c r="FP13" s="518">
        <v>4.5257950600000001</v>
      </c>
      <c r="FQ13" s="518">
        <v>17.899674210000001</v>
      </c>
      <c r="FR13" s="518">
        <f>+SUM(FO13:FQ13)</f>
        <v>37.369498870000001</v>
      </c>
    </row>
    <row r="14" spans="2:174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v>0</v>
      </c>
      <c r="FJ14" s="518">
        <v>0</v>
      </c>
      <c r="FK14" s="518">
        <v>0</v>
      </c>
      <c r="FL14" s="518">
        <v>960.18349639175324</v>
      </c>
      <c r="FM14" s="518">
        <f t="shared" si="11"/>
        <v>1004.1834963917532</v>
      </c>
      <c r="FO14" s="518">
        <v>9</v>
      </c>
      <c r="FP14" s="518">
        <v>62.526000000000003</v>
      </c>
      <c r="FQ14" s="518">
        <v>0</v>
      </c>
      <c r="FR14" s="518">
        <f>+SUM(FO14:FQ14)</f>
        <v>71.52600000000001</v>
      </c>
    </row>
    <row r="15" spans="2:174" ht="15.75" x14ac:dyDescent="0.25">
      <c r="B15" s="695" t="s">
        <v>682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v>0</v>
      </c>
      <c r="FR15" s="518">
        <f>+SUM(FO15:FQ15)</f>
        <v>0</v>
      </c>
    </row>
    <row r="16" spans="2:174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>
        <v>6.9638744999999744</v>
      </c>
      <c r="EQ16" s="518">
        <v>6.959485030000053</v>
      </c>
      <c r="ER16" s="518">
        <v>6.6719586099999901</v>
      </c>
      <c r="ES16" s="518">
        <v>7.1843547899999862</v>
      </c>
      <c r="ET16" s="518">
        <v>7.5333603600000174</v>
      </c>
      <c r="EU16" s="518">
        <v>7.4600646399999846</v>
      </c>
      <c r="EV16" s="518">
        <v>7.4572522099999787</v>
      </c>
      <c r="EW16" s="518">
        <v>7.4124907099999859</v>
      </c>
      <c r="EX16" s="518">
        <v>3.5988584700000388</v>
      </c>
      <c r="EY16" s="518">
        <f t="shared" si="10"/>
        <v>81.038323660000003</v>
      </c>
      <c r="EZ16" s="519"/>
      <c r="FA16" s="518">
        <v>6.7128220700000156</v>
      </c>
      <c r="FB16" s="518">
        <v>6.1342613999999571</v>
      </c>
      <c r="FC16" s="518">
        <v>6.45906025000005</v>
      </c>
      <c r="FD16" s="518">
        <v>6.1287884399999655</v>
      </c>
      <c r="FE16" s="518">
        <v>6.2333919300000105</v>
      </c>
      <c r="FF16" s="518">
        <v>5.9016623099999777</v>
      </c>
      <c r="FG16" s="518">
        <v>5.9583807600000114</v>
      </c>
      <c r="FH16" s="518">
        <v>6.0029906299999993</v>
      </c>
      <c r="FI16" s="518">
        <v>5.9487957199999926</v>
      </c>
      <c r="FJ16" s="518">
        <v>6.1150233200000059</v>
      </c>
      <c r="FK16" s="518">
        <v>5.883860320000025</v>
      </c>
      <c r="FL16" s="518">
        <v>6.0726764999999716</v>
      </c>
      <c r="FM16" s="518">
        <f t="shared" si="11"/>
        <v>73.551713649999982</v>
      </c>
      <c r="FO16" s="518">
        <v>5.1092549399999996</v>
      </c>
      <c r="FP16" s="518">
        <v>4.4311021300000277</v>
      </c>
      <c r="FQ16" s="518">
        <v>4.3533970599999918</v>
      </c>
      <c r="FR16" s="518">
        <f>+SUM(FO16:FQ16)</f>
        <v>13.893754130000019</v>
      </c>
    </row>
    <row r="17" spans="2:174" ht="15.75" x14ac:dyDescent="0.25">
      <c r="B17" s="687" t="s">
        <v>92</v>
      </c>
      <c r="C17" s="542">
        <f t="shared" ref="C17:N17" si="40">+C8+C7</f>
        <v>-725.80311520988334</v>
      </c>
      <c r="D17" s="542">
        <f t="shared" si="40"/>
        <v>978.23215362686869</v>
      </c>
      <c r="E17" s="542">
        <f t="shared" si="40"/>
        <v>728.26260971851116</v>
      </c>
      <c r="F17" s="542">
        <f t="shared" si="40"/>
        <v>-123.46716877765502</v>
      </c>
      <c r="G17" s="542">
        <f t="shared" si="40"/>
        <v>285.25315334977137</v>
      </c>
      <c r="H17" s="542">
        <f t="shared" si="40"/>
        <v>1026.0428056689134</v>
      </c>
      <c r="I17" s="542">
        <f t="shared" si="40"/>
        <v>240.07497284506127</v>
      </c>
      <c r="J17" s="542">
        <f t="shared" si="40"/>
        <v>1140.3949579727978</v>
      </c>
      <c r="K17" s="542">
        <f t="shared" si="40"/>
        <v>1007.4612894248095</v>
      </c>
      <c r="L17" s="542">
        <f t="shared" si="40"/>
        <v>1053.84398968713</v>
      </c>
      <c r="M17" s="542">
        <f t="shared" si="40"/>
        <v>1378.382566504969</v>
      </c>
      <c r="N17" s="542">
        <f t="shared" si="40"/>
        <v>3472.4934368884101</v>
      </c>
      <c r="O17" s="542">
        <f t="shared" si="0"/>
        <v>10461.171651699704</v>
      </c>
      <c r="P17" s="573"/>
      <c r="Q17" s="542">
        <f t="shared" ref="Q17:AB17" si="41">+Q8+Q7</f>
        <v>-449.15268898485385</v>
      </c>
      <c r="R17" s="542">
        <f t="shared" si="41"/>
        <v>1094.8011881759239</v>
      </c>
      <c r="S17" s="542">
        <f t="shared" si="41"/>
        <v>776.59125543145456</v>
      </c>
      <c r="T17" s="542">
        <f t="shared" si="41"/>
        <v>549.34067744752019</v>
      </c>
      <c r="U17" s="542">
        <f t="shared" si="41"/>
        <v>650.85891345665823</v>
      </c>
      <c r="V17" s="542">
        <f t="shared" si="41"/>
        <v>1024.9779481482512</v>
      </c>
      <c r="W17" s="542">
        <f t="shared" si="41"/>
        <v>1121.8625749006208</v>
      </c>
      <c r="X17" s="542">
        <f t="shared" si="41"/>
        <v>1158.2201126419684</v>
      </c>
      <c r="Y17" s="542">
        <f t="shared" si="41"/>
        <v>1334.4468166283075</v>
      </c>
      <c r="Z17" s="542">
        <f t="shared" si="41"/>
        <v>1279.6658554600183</v>
      </c>
      <c r="AA17" s="542">
        <f t="shared" si="41"/>
        <v>1005.9642867711124</v>
      </c>
      <c r="AB17" s="542">
        <f t="shared" si="41"/>
        <v>3812.9691521724958</v>
      </c>
      <c r="AC17" s="542">
        <f t="shared" si="1"/>
        <v>13360.546092249479</v>
      </c>
      <c r="AD17" s="573"/>
      <c r="AE17" s="542">
        <f t="shared" ref="AE17:AP17" si="42">+AE8+AE7</f>
        <v>-396.18532436002039</v>
      </c>
      <c r="AF17" s="542">
        <f t="shared" si="42"/>
        <v>982.55827309206813</v>
      </c>
      <c r="AG17" s="542">
        <f t="shared" si="42"/>
        <v>1807.5048306090691</v>
      </c>
      <c r="AH17" s="542">
        <f t="shared" si="42"/>
        <v>170.79049731281339</v>
      </c>
      <c r="AI17" s="542">
        <f t="shared" si="42"/>
        <v>815.53821211966351</v>
      </c>
      <c r="AJ17" s="542">
        <f t="shared" si="42"/>
        <v>1152.497359554693</v>
      </c>
      <c r="AK17" s="542">
        <f t="shared" si="42"/>
        <v>-153.6831664660649</v>
      </c>
      <c r="AL17" s="542">
        <f t="shared" si="42"/>
        <v>990.60411259154262</v>
      </c>
      <c r="AM17" s="542">
        <f t="shared" si="42"/>
        <v>1101.0558630741461</v>
      </c>
      <c r="AN17" s="542">
        <f t="shared" si="42"/>
        <v>1107.4182298611577</v>
      </c>
      <c r="AO17" s="542">
        <f t="shared" si="42"/>
        <v>1214.8491210386769</v>
      </c>
      <c r="AP17" s="542">
        <f t="shared" si="42"/>
        <v>5343.1479183412666</v>
      </c>
      <c r="AQ17" s="542">
        <f t="shared" si="2"/>
        <v>14136.095926769012</v>
      </c>
      <c r="AR17" s="573"/>
      <c r="AS17" s="542">
        <f t="shared" ref="AS17:BD17" si="43">+AS8+AS7</f>
        <v>194.56962883918879</v>
      </c>
      <c r="AT17" s="542">
        <f t="shared" si="43"/>
        <v>1192.8614716777263</v>
      </c>
      <c r="AU17" s="542">
        <f t="shared" si="43"/>
        <v>1679.6192222310119</v>
      </c>
      <c r="AV17" s="542">
        <f t="shared" si="43"/>
        <v>1470.115405966382</v>
      </c>
      <c r="AW17" s="542">
        <f t="shared" si="43"/>
        <v>1552.0280780391399</v>
      </c>
      <c r="AX17" s="542">
        <f t="shared" si="43"/>
        <v>1689.5424107711069</v>
      </c>
      <c r="AY17" s="542">
        <f t="shared" si="43"/>
        <v>741.61637133101067</v>
      </c>
      <c r="AZ17" s="542">
        <f t="shared" si="43"/>
        <v>1366.2768766965592</v>
      </c>
      <c r="BA17" s="542">
        <f t="shared" si="43"/>
        <v>2262.7281672449876</v>
      </c>
      <c r="BB17" s="542">
        <f t="shared" si="43"/>
        <v>1342.2625063642672</v>
      </c>
      <c r="BC17" s="542">
        <f t="shared" si="43"/>
        <v>1962.5395810858158</v>
      </c>
      <c r="BD17" s="542">
        <f t="shared" si="43"/>
        <v>3897.8942082478957</v>
      </c>
      <c r="BE17" s="542">
        <f t="shared" si="3"/>
        <v>19352.053928495094</v>
      </c>
      <c r="BF17" s="573"/>
      <c r="BG17" s="542">
        <f t="shared" ref="BG17:BR17" si="44">+BG8+BG7</f>
        <v>170.96277200191332</v>
      </c>
      <c r="BH17" s="542">
        <f t="shared" si="44"/>
        <v>1383.097366143734</v>
      </c>
      <c r="BI17" s="542">
        <f t="shared" si="44"/>
        <v>2035.6213013137385</v>
      </c>
      <c r="BJ17" s="542">
        <f t="shared" si="44"/>
        <v>371.04187760253245</v>
      </c>
      <c r="BK17" s="542">
        <f t="shared" si="44"/>
        <v>2537.9273947503857</v>
      </c>
      <c r="BL17" s="542">
        <f t="shared" si="44"/>
        <v>1129.4965550523839</v>
      </c>
      <c r="BM17" s="542">
        <f t="shared" si="44"/>
        <v>70.80842125911596</v>
      </c>
      <c r="BN17" s="542">
        <f t="shared" si="44"/>
        <v>924.25283273287812</v>
      </c>
      <c r="BO17" s="542">
        <f t="shared" si="44"/>
        <v>729.32552379616914</v>
      </c>
      <c r="BP17" s="542">
        <f t="shared" si="44"/>
        <v>732.95489789680153</v>
      </c>
      <c r="BQ17" s="542">
        <f t="shared" si="44"/>
        <v>901.35347076015739</v>
      </c>
      <c r="BR17" s="542">
        <f t="shared" si="44"/>
        <v>3399.6509277814334</v>
      </c>
      <c r="BS17" s="542">
        <f t="shared" si="4"/>
        <v>14386.493341091244</v>
      </c>
      <c r="BT17" s="573"/>
      <c r="BU17" s="542">
        <f t="shared" ref="BU17:CF17" si="45">+BU8+BU7</f>
        <v>-473.41519059547113</v>
      </c>
      <c r="BV17" s="542">
        <f t="shared" si="45"/>
        <v>401.34337426791899</v>
      </c>
      <c r="BW17" s="542">
        <f t="shared" si="45"/>
        <v>1467.5465215815079</v>
      </c>
      <c r="BX17" s="542">
        <f t="shared" si="45"/>
        <v>10.691172835668965</v>
      </c>
      <c r="BY17" s="542">
        <f t="shared" si="45"/>
        <v>212.32018878984729</v>
      </c>
      <c r="BZ17" s="542">
        <f t="shared" si="45"/>
        <v>848.52226442372989</v>
      </c>
      <c r="CA17" s="542">
        <f t="shared" si="45"/>
        <v>526.17837335146044</v>
      </c>
      <c r="CB17" s="542">
        <f t="shared" si="45"/>
        <v>285.73821984354339</v>
      </c>
      <c r="CC17" s="542">
        <f t="shared" si="45"/>
        <v>1287.3512168575589</v>
      </c>
      <c r="CD17" s="542">
        <f t="shared" si="45"/>
        <v>738.78598614881901</v>
      </c>
      <c r="CE17" s="542">
        <f t="shared" si="45"/>
        <v>302.47306457577662</v>
      </c>
      <c r="CF17" s="542">
        <f t="shared" si="45"/>
        <v>3175.6787482599107</v>
      </c>
      <c r="CG17" s="542">
        <f t="shared" si="5"/>
        <v>8783.2139403402707</v>
      </c>
      <c r="CH17" s="573"/>
      <c r="CI17" s="542">
        <f t="shared" ref="CI17:CT17" si="46">+CI8+CI7</f>
        <v>-68.708379602255718</v>
      </c>
      <c r="CJ17" s="542">
        <f t="shared" si="46"/>
        <v>409.93681991905231</v>
      </c>
      <c r="CK17" s="542">
        <f t="shared" si="46"/>
        <v>959.54479222222324</v>
      </c>
      <c r="CL17" s="542">
        <f t="shared" si="46"/>
        <v>-45.056556714723285</v>
      </c>
      <c r="CM17" s="542">
        <f t="shared" si="46"/>
        <v>327.05903896952628</v>
      </c>
      <c r="CN17" s="542">
        <f t="shared" si="46"/>
        <v>1904.5295980716646</v>
      </c>
      <c r="CO17" s="542">
        <f t="shared" si="46"/>
        <v>832.87412611866216</v>
      </c>
      <c r="CP17" s="542">
        <f t="shared" si="46"/>
        <v>374.06322594136287</v>
      </c>
      <c r="CQ17" s="542">
        <f t="shared" si="46"/>
        <v>830.15194202117698</v>
      </c>
      <c r="CR17" s="542">
        <f t="shared" si="46"/>
        <v>790.42981786496989</v>
      </c>
      <c r="CS17" s="542">
        <f t="shared" si="46"/>
        <v>1206.3566876330392</v>
      </c>
      <c r="CT17" s="542">
        <f t="shared" si="46"/>
        <v>2536.9624165987871</v>
      </c>
      <c r="CU17" s="542">
        <f t="shared" si="6"/>
        <v>10058.143529043486</v>
      </c>
      <c r="CV17" s="573"/>
      <c r="CW17" s="542">
        <f t="shared" ref="CW17:DH17" si="47">+CW8+CW7</f>
        <v>-36.866685818639553</v>
      </c>
      <c r="CX17" s="542">
        <f t="shared" si="47"/>
        <v>320.04712899454842</v>
      </c>
      <c r="CY17" s="542">
        <f t="shared" si="47"/>
        <v>790.362144224958</v>
      </c>
      <c r="CZ17" s="542">
        <f t="shared" si="47"/>
        <v>1476.3749164009507</v>
      </c>
      <c r="DA17" s="542">
        <f t="shared" si="47"/>
        <v>1032.1018566226744</v>
      </c>
      <c r="DB17" s="542">
        <f t="shared" si="47"/>
        <v>1866.1108639968465</v>
      </c>
      <c r="DC17" s="542">
        <f t="shared" si="47"/>
        <v>1012.7167492445262</v>
      </c>
      <c r="DD17" s="542">
        <f t="shared" si="47"/>
        <v>920.37123662314161</v>
      </c>
      <c r="DE17" s="542">
        <f t="shared" si="47"/>
        <v>42.265333519145031</v>
      </c>
      <c r="DF17" s="542">
        <f t="shared" si="47"/>
        <v>826.06867237664756</v>
      </c>
      <c r="DG17" s="542">
        <f t="shared" si="47"/>
        <v>698.04878032310364</v>
      </c>
      <c r="DH17" s="542">
        <f t="shared" si="47"/>
        <v>2914.2672323551033</v>
      </c>
      <c r="DI17" s="542">
        <f t="shared" si="7"/>
        <v>11861.868228863006</v>
      </c>
      <c r="DJ17" s="573"/>
      <c r="DK17" s="542">
        <f t="shared" ref="DK17:DV17" si="48">+DK8+DK7</f>
        <v>233.17201682757945</v>
      </c>
      <c r="DL17" s="542">
        <f t="shared" si="48"/>
        <v>266.74863962247503</v>
      </c>
      <c r="DM17" s="542">
        <f t="shared" si="48"/>
        <v>407.18470460650286</v>
      </c>
      <c r="DN17" s="542">
        <f t="shared" si="48"/>
        <v>-256.44637683730241</v>
      </c>
      <c r="DO17" s="542">
        <f t="shared" si="48"/>
        <v>565.94207850180385</v>
      </c>
      <c r="DP17" s="542">
        <f t="shared" si="48"/>
        <v>273.20385951955467</v>
      </c>
      <c r="DQ17" s="542">
        <f t="shared" si="48"/>
        <v>376.71904386808893</v>
      </c>
      <c r="DR17" s="542">
        <f t="shared" si="48"/>
        <v>577.71565073966838</v>
      </c>
      <c r="DS17" s="542">
        <f t="shared" si="48"/>
        <v>-666.70369469130014</v>
      </c>
      <c r="DT17" s="542">
        <f t="shared" si="48"/>
        <v>313.53909599435042</v>
      </c>
      <c r="DU17" s="542">
        <f t="shared" si="48"/>
        <v>94.033732186267741</v>
      </c>
      <c r="DV17" s="542">
        <f t="shared" si="48"/>
        <v>2803.6462548993222</v>
      </c>
      <c r="DW17" s="542">
        <f t="shared" si="8"/>
        <v>4988.7550052370107</v>
      </c>
      <c r="DX17" s="573"/>
      <c r="DY17" s="542">
        <f t="shared" ref="DY17:EJ17" si="49">+DY8+DY7</f>
        <v>-273.03824017472624</v>
      </c>
      <c r="DZ17" s="542">
        <f t="shared" si="49"/>
        <v>395.71319682489548</v>
      </c>
      <c r="EA17" s="542">
        <f t="shared" si="49"/>
        <v>-74.600442514303211</v>
      </c>
      <c r="EB17" s="542">
        <f t="shared" si="49"/>
        <v>205.43092804080516</v>
      </c>
      <c r="EC17" s="542">
        <f t="shared" si="49"/>
        <v>-509.58795534731382</v>
      </c>
      <c r="ED17" s="542">
        <f t="shared" si="49"/>
        <v>281.91640733159227</v>
      </c>
      <c r="EE17" s="542">
        <f t="shared" si="49"/>
        <v>95.690307525371765</v>
      </c>
      <c r="EF17" s="542">
        <f t="shared" si="49"/>
        <v>70.195292477142274</v>
      </c>
      <c r="EG17" s="542">
        <f t="shared" si="49"/>
        <v>-344.69930167790631</v>
      </c>
      <c r="EH17" s="542">
        <f t="shared" si="49"/>
        <v>572.37874871189365</v>
      </c>
      <c r="EI17" s="542">
        <f t="shared" si="49"/>
        <v>566.48069695333902</v>
      </c>
      <c r="EJ17" s="542">
        <f t="shared" si="49"/>
        <v>2277.5993099484413</v>
      </c>
      <c r="EK17" s="542">
        <f t="shared" si="9"/>
        <v>3263.4789480992313</v>
      </c>
      <c r="EL17" s="573"/>
      <c r="EM17" s="542">
        <f t="shared" ref="EM17:EU17" si="50">+EM8+EM7</f>
        <v>-521.78944306118569</v>
      </c>
      <c r="EN17" s="542">
        <f t="shared" si="50"/>
        <v>1294.2198389371358</v>
      </c>
      <c r="EO17" s="542">
        <f t="shared" si="50"/>
        <v>465.29602639605355</v>
      </c>
      <c r="EP17" s="542">
        <f t="shared" si="50"/>
        <v>-714.36860388178013</v>
      </c>
      <c r="EQ17" s="542">
        <f t="shared" si="50"/>
        <v>1090.9203480673468</v>
      </c>
      <c r="ER17" s="542">
        <f t="shared" si="50"/>
        <v>586.68731350761868</v>
      </c>
      <c r="ES17" s="542">
        <f t="shared" si="50"/>
        <v>587.64597252784688</v>
      </c>
      <c r="ET17" s="542">
        <f t="shared" si="50"/>
        <v>869.88666641085479</v>
      </c>
      <c r="EU17" s="542">
        <f t="shared" si="50"/>
        <v>700.7044030983742</v>
      </c>
      <c r="EV17" s="542">
        <f t="shared" ref="EV17:EX17" si="51">+EV8+EV7</f>
        <v>517.85679749863402</v>
      </c>
      <c r="EW17" s="542">
        <f t="shared" si="51"/>
        <v>1116.9882783016972</v>
      </c>
      <c r="EX17" s="542">
        <f t="shared" si="51"/>
        <v>2190.0801315576991</v>
      </c>
      <c r="EY17" s="542">
        <f t="shared" si="10"/>
        <v>8184.1277293602952</v>
      </c>
      <c r="EZ17" s="573"/>
      <c r="FA17" s="542">
        <f t="shared" ref="FA17:FL17" si="52">+FA8+FA7</f>
        <v>2850.8827907569553</v>
      </c>
      <c r="FB17" s="542">
        <f t="shared" si="52"/>
        <v>-333.89941758797369</v>
      </c>
      <c r="FC17" s="542">
        <f t="shared" si="52"/>
        <v>193.69504562800341</v>
      </c>
      <c r="FD17" s="542">
        <f t="shared" si="52"/>
        <v>308.61209397686093</v>
      </c>
      <c r="FE17" s="542">
        <f t="shared" si="52"/>
        <v>134.09365360916911</v>
      </c>
      <c r="FF17" s="542">
        <f t="shared" si="52"/>
        <v>772.2199106058257</v>
      </c>
      <c r="FG17" s="542">
        <f t="shared" si="52"/>
        <v>747.14605861106349</v>
      </c>
      <c r="FH17" s="542">
        <f t="shared" si="52"/>
        <v>318.42863557383777</v>
      </c>
      <c r="FI17" s="542">
        <f t="shared" si="52"/>
        <v>499.2313130025812</v>
      </c>
      <c r="FJ17" s="542">
        <f t="shared" si="52"/>
        <v>518.16299862619007</v>
      </c>
      <c r="FK17" s="542">
        <f t="shared" si="52"/>
        <v>997.917292351161</v>
      </c>
      <c r="FL17" s="542">
        <f t="shared" si="52"/>
        <v>3261.0669217861641</v>
      </c>
      <c r="FM17" s="542">
        <f t="shared" si="11"/>
        <v>10267.557296939838</v>
      </c>
      <c r="FO17" s="542">
        <f>+FO8+FO7</f>
        <v>-222.53869435077854</v>
      </c>
      <c r="FP17" s="542">
        <f t="shared" ref="FP17:FQ17" si="53">+FP8+FP7</f>
        <v>832.53374401312612</v>
      </c>
      <c r="FQ17" s="542">
        <f t="shared" si="53"/>
        <v>600.23641001645603</v>
      </c>
      <c r="FR17" s="542">
        <f>+SUM(FO17:FQ17)</f>
        <v>1210.2314596788037</v>
      </c>
    </row>
    <row r="18" spans="2:174" ht="15.75" x14ac:dyDescent="0.25">
      <c r="B18" s="687" t="s">
        <v>96</v>
      </c>
      <c r="C18" s="542">
        <f t="shared" ref="C18:N18" si="54">+C19+C33+C36</f>
        <v>-339.71959568988302</v>
      </c>
      <c r="D18" s="542">
        <f t="shared" si="54"/>
        <v>2038.2813531068687</v>
      </c>
      <c r="E18" s="542">
        <f t="shared" si="54"/>
        <v>525.69181276851134</v>
      </c>
      <c r="F18" s="542">
        <f t="shared" si="54"/>
        <v>431.70716522234545</v>
      </c>
      <c r="G18" s="542">
        <f t="shared" si="54"/>
        <v>-22.985224010228535</v>
      </c>
      <c r="H18" s="542">
        <f t="shared" si="54"/>
        <v>565.20884366891312</v>
      </c>
      <c r="I18" s="542">
        <f t="shared" si="54"/>
        <v>288.04126884506127</v>
      </c>
      <c r="J18" s="542">
        <f t="shared" si="54"/>
        <v>2191.7483069727982</v>
      </c>
      <c r="K18" s="542">
        <f t="shared" si="54"/>
        <v>555.47388342480917</v>
      </c>
      <c r="L18" s="542">
        <f t="shared" si="54"/>
        <v>884.8069645171297</v>
      </c>
      <c r="M18" s="542">
        <f t="shared" si="54"/>
        <v>867.1991385049688</v>
      </c>
      <c r="N18" s="542">
        <f t="shared" si="54"/>
        <v>2323.3102058884097</v>
      </c>
      <c r="O18" s="542">
        <f t="shared" si="0"/>
        <v>10308.764123219702</v>
      </c>
      <c r="P18" s="573"/>
      <c r="Q18" s="542">
        <f t="shared" ref="Q18:AB18" si="55">+Q19+Q33+Q36</f>
        <v>-147.65150898485348</v>
      </c>
      <c r="R18" s="542">
        <f t="shared" si="55"/>
        <v>1212.8301321759236</v>
      </c>
      <c r="S18" s="542">
        <f t="shared" si="55"/>
        <v>271.55019343145432</v>
      </c>
      <c r="T18" s="542">
        <f t="shared" si="55"/>
        <v>802.15869644752024</v>
      </c>
      <c r="U18" s="542">
        <f t="shared" si="55"/>
        <v>1003.3044784566582</v>
      </c>
      <c r="V18" s="542">
        <f t="shared" si="55"/>
        <v>2239.5101811482514</v>
      </c>
      <c r="W18" s="542">
        <f t="shared" si="55"/>
        <v>890.69158690062068</v>
      </c>
      <c r="X18" s="542">
        <f t="shared" si="55"/>
        <v>1172.8856686419683</v>
      </c>
      <c r="Y18" s="542">
        <f t="shared" si="55"/>
        <v>2161.5997726283081</v>
      </c>
      <c r="Z18" s="542">
        <f t="shared" si="55"/>
        <v>813.01118546001771</v>
      </c>
      <c r="AA18" s="542">
        <f t="shared" si="55"/>
        <v>707.45111877111253</v>
      </c>
      <c r="AB18" s="542">
        <f t="shared" si="55"/>
        <v>2514.1509361724957</v>
      </c>
      <c r="AC18" s="542">
        <f t="shared" si="1"/>
        <v>13641.492441249477</v>
      </c>
      <c r="AD18" s="573"/>
      <c r="AE18" s="542">
        <f t="shared" ref="AE18:AP18" si="56">+AE19+AE33+AE36</f>
        <v>11.452087639979993</v>
      </c>
      <c r="AF18" s="542">
        <f t="shared" si="56"/>
        <v>1149.1878520920686</v>
      </c>
      <c r="AG18" s="542">
        <f t="shared" si="56"/>
        <v>1424.7173086090693</v>
      </c>
      <c r="AH18" s="542">
        <f t="shared" si="56"/>
        <v>456.29375231281313</v>
      </c>
      <c r="AI18" s="542">
        <f t="shared" si="56"/>
        <v>1417.6090251196633</v>
      </c>
      <c r="AJ18" s="542">
        <f t="shared" si="56"/>
        <v>1037.9189955546926</v>
      </c>
      <c r="AK18" s="542">
        <f t="shared" si="56"/>
        <v>-121.79386546606435</v>
      </c>
      <c r="AL18" s="542">
        <f t="shared" si="56"/>
        <v>563.26150859154268</v>
      </c>
      <c r="AM18" s="542">
        <f t="shared" si="56"/>
        <v>617.66936107414642</v>
      </c>
      <c r="AN18" s="542">
        <f t="shared" si="56"/>
        <v>1000.9897158611573</v>
      </c>
      <c r="AO18" s="542">
        <f t="shared" si="56"/>
        <v>1354.4260570386768</v>
      </c>
      <c r="AP18" s="542">
        <f t="shared" si="56"/>
        <v>4574.7293813412662</v>
      </c>
      <c r="AQ18" s="542">
        <f t="shared" si="2"/>
        <v>13486.461179769012</v>
      </c>
      <c r="AR18" s="573"/>
      <c r="AS18" s="542">
        <f t="shared" ref="AS18:BD18" si="57">+AS19+AS33+AS36</f>
        <v>549.54391483918903</v>
      </c>
      <c r="AT18" s="542">
        <f t="shared" si="57"/>
        <v>1286.900090677726</v>
      </c>
      <c r="AU18" s="542">
        <f t="shared" si="57"/>
        <v>995.60272123101197</v>
      </c>
      <c r="AV18" s="542">
        <f t="shared" si="57"/>
        <v>1715.8232519663818</v>
      </c>
      <c r="AW18" s="542">
        <f t="shared" si="57"/>
        <v>1336.2856930391399</v>
      </c>
      <c r="AX18" s="542">
        <f t="shared" si="57"/>
        <v>2628.3431157711066</v>
      </c>
      <c r="AY18" s="542">
        <f t="shared" si="57"/>
        <v>1328.7903583310101</v>
      </c>
      <c r="AZ18" s="542">
        <f t="shared" si="57"/>
        <v>1341.2982526965595</v>
      </c>
      <c r="BA18" s="542">
        <f t="shared" si="57"/>
        <v>2720.015855244988</v>
      </c>
      <c r="BB18" s="542">
        <f t="shared" si="57"/>
        <v>1057.3722873642671</v>
      </c>
      <c r="BC18" s="542">
        <f t="shared" si="57"/>
        <v>1799.4104260858157</v>
      </c>
      <c r="BD18" s="542">
        <f t="shared" si="57"/>
        <v>3475.0197352478963</v>
      </c>
      <c r="BE18" s="542">
        <f t="shared" si="3"/>
        <v>20234.405702495093</v>
      </c>
      <c r="BF18" s="573"/>
      <c r="BG18" s="542">
        <f t="shared" ref="BG18:BR18" si="58">+BG19+BG33+BG36</f>
        <v>1816.335076001913</v>
      </c>
      <c r="BH18" s="542">
        <f t="shared" si="58"/>
        <v>1284.9023271437336</v>
      </c>
      <c r="BI18" s="542">
        <f t="shared" si="58"/>
        <v>1010.0721123137387</v>
      </c>
      <c r="BJ18" s="542">
        <f t="shared" si="58"/>
        <v>477.31175560253246</v>
      </c>
      <c r="BK18" s="542">
        <f t="shared" si="58"/>
        <v>2851.7492387503853</v>
      </c>
      <c r="BL18" s="542">
        <f t="shared" si="58"/>
        <v>2268.9261830523837</v>
      </c>
      <c r="BM18" s="542">
        <f t="shared" si="58"/>
        <v>-108.59518074088423</v>
      </c>
      <c r="BN18" s="542">
        <f t="shared" si="58"/>
        <v>539.5843417328789</v>
      </c>
      <c r="BO18" s="542">
        <f t="shared" si="58"/>
        <v>-335.04743220383114</v>
      </c>
      <c r="BP18" s="542">
        <f t="shared" si="58"/>
        <v>3440.1254148968023</v>
      </c>
      <c r="BQ18" s="542">
        <f t="shared" si="58"/>
        <v>-41.345688239843412</v>
      </c>
      <c r="BR18" s="542">
        <f t="shared" si="58"/>
        <v>951.55953778143385</v>
      </c>
      <c r="BS18" s="542">
        <f t="shared" si="4"/>
        <v>14155.577686091241</v>
      </c>
      <c r="BT18" s="573"/>
      <c r="BU18" s="542">
        <f t="shared" ref="BU18:CF18" si="59">+BU19+BU33+BU36</f>
        <v>3323.7072004045281</v>
      </c>
      <c r="BV18" s="542">
        <f t="shared" si="59"/>
        <v>-265.38220573208082</v>
      </c>
      <c r="BW18" s="542">
        <f t="shared" si="59"/>
        <v>383.58357558150817</v>
      </c>
      <c r="BX18" s="542">
        <f t="shared" si="59"/>
        <v>-106.48363016433157</v>
      </c>
      <c r="BY18" s="542">
        <f t="shared" si="59"/>
        <v>283.93030478984701</v>
      </c>
      <c r="BZ18" s="542">
        <f t="shared" si="59"/>
        <v>511.56293442372998</v>
      </c>
      <c r="CA18" s="542">
        <f t="shared" si="59"/>
        <v>659.07433935146128</v>
      </c>
      <c r="CB18" s="542">
        <f t="shared" si="59"/>
        <v>463.25789784354293</v>
      </c>
      <c r="CC18" s="542">
        <f t="shared" si="59"/>
        <v>932.54091285755942</v>
      </c>
      <c r="CD18" s="542">
        <f t="shared" si="59"/>
        <v>883.41369214881865</v>
      </c>
      <c r="CE18" s="542">
        <f t="shared" si="59"/>
        <v>-6.2718644242227697</v>
      </c>
      <c r="CF18" s="542">
        <f t="shared" si="59"/>
        <v>2944.2302432599108</v>
      </c>
      <c r="CG18" s="542">
        <f t="shared" si="5"/>
        <v>10007.163400340271</v>
      </c>
      <c r="CH18" s="573"/>
      <c r="CI18" s="542">
        <f t="shared" ref="CI18:CT18" si="60">+CI19+CI33+CI36</f>
        <v>1256.9376863977448</v>
      </c>
      <c r="CJ18" s="542">
        <f t="shared" si="60"/>
        <v>-477.04680408094748</v>
      </c>
      <c r="CK18" s="542">
        <f t="shared" si="60"/>
        <v>2679.1796042222231</v>
      </c>
      <c r="CL18" s="542">
        <f t="shared" si="60"/>
        <v>-1100.5570097147233</v>
      </c>
      <c r="CM18" s="542">
        <f t="shared" si="60"/>
        <v>1063.243968969527</v>
      </c>
      <c r="CN18" s="542">
        <f t="shared" si="60"/>
        <v>1629.5673470716647</v>
      </c>
      <c r="CO18" s="542">
        <f t="shared" si="60"/>
        <v>458.58268611866089</v>
      </c>
      <c r="CP18" s="542">
        <f t="shared" si="60"/>
        <v>59.791476941363499</v>
      </c>
      <c r="CQ18" s="542">
        <f t="shared" si="60"/>
        <v>2851.6727230211764</v>
      </c>
      <c r="CR18" s="542">
        <f t="shared" si="60"/>
        <v>-925.91105713502907</v>
      </c>
      <c r="CS18" s="542">
        <f t="shared" si="60"/>
        <v>345.01122663303852</v>
      </c>
      <c r="CT18" s="542">
        <f t="shared" si="60"/>
        <v>2454.0185105987875</v>
      </c>
      <c r="CU18" s="542">
        <f t="shared" si="6"/>
        <v>10294.490359043486</v>
      </c>
      <c r="CV18" s="573"/>
      <c r="CW18" s="542">
        <f t="shared" ref="CW18:DH18" si="61">+CW19+CW33+CW36</f>
        <v>94.24248118136066</v>
      </c>
      <c r="CX18" s="542">
        <f t="shared" si="61"/>
        <v>-331.74777200545157</v>
      </c>
      <c r="CY18" s="542">
        <f t="shared" si="61"/>
        <v>352.40969022495807</v>
      </c>
      <c r="CZ18" s="542">
        <f t="shared" si="61"/>
        <v>1405.6139024009503</v>
      </c>
      <c r="DA18" s="542">
        <f t="shared" si="61"/>
        <v>1298.9290446226742</v>
      </c>
      <c r="DB18" s="542">
        <f t="shared" si="61"/>
        <v>1625.9893409968467</v>
      </c>
      <c r="DC18" s="542">
        <f t="shared" si="61"/>
        <v>850.94865324452576</v>
      </c>
      <c r="DD18" s="542">
        <f t="shared" si="61"/>
        <v>887.96144462314192</v>
      </c>
      <c r="DE18" s="542">
        <f t="shared" si="61"/>
        <v>5.3999925191453144</v>
      </c>
      <c r="DF18" s="542">
        <f t="shared" si="61"/>
        <v>1567.8510973766465</v>
      </c>
      <c r="DG18" s="542">
        <f t="shared" si="61"/>
        <v>805.41395532310389</v>
      </c>
      <c r="DH18" s="542">
        <f t="shared" si="61"/>
        <v>3588.5656703551031</v>
      </c>
      <c r="DI18" s="542">
        <f t="shared" si="7"/>
        <v>12151.577500863004</v>
      </c>
      <c r="DJ18" s="573"/>
      <c r="DK18" s="542">
        <f t="shared" ref="DK18:DV18" si="62">+DK19+DK33+DK36</f>
        <v>180.06065382757907</v>
      </c>
      <c r="DL18" s="542">
        <f t="shared" si="62"/>
        <v>215.76957062247573</v>
      </c>
      <c r="DM18" s="542">
        <f t="shared" si="62"/>
        <v>401.60324960650252</v>
      </c>
      <c r="DN18" s="542">
        <f t="shared" si="62"/>
        <v>-210.41787583730286</v>
      </c>
      <c r="DO18" s="542">
        <f t="shared" si="62"/>
        <v>482.92352050180432</v>
      </c>
      <c r="DP18" s="542">
        <f t="shared" si="62"/>
        <v>502.18275251955419</v>
      </c>
      <c r="DQ18" s="542">
        <f t="shared" si="62"/>
        <v>259.85317386808964</v>
      </c>
      <c r="DR18" s="542">
        <f t="shared" si="62"/>
        <v>1269.314593739668</v>
      </c>
      <c r="DS18" s="542">
        <f t="shared" si="62"/>
        <v>-259.29734969130004</v>
      </c>
      <c r="DT18" s="542">
        <f t="shared" si="62"/>
        <v>825.09208099435045</v>
      </c>
      <c r="DU18" s="542">
        <f t="shared" si="62"/>
        <v>342.40337718626756</v>
      </c>
      <c r="DV18" s="542">
        <f t="shared" si="62"/>
        <v>2298.2410488993237</v>
      </c>
      <c r="DW18" s="542">
        <f t="shared" si="8"/>
        <v>6307.7287962370119</v>
      </c>
      <c r="DX18" s="573"/>
      <c r="DY18" s="542">
        <f t="shared" ref="DY18:EJ18" si="63">+DY19+DY33+DY36</f>
        <v>235.22419582527328</v>
      </c>
      <c r="DZ18" s="542">
        <f t="shared" si="63"/>
        <v>135.44272782489529</v>
      </c>
      <c r="EA18" s="542">
        <f t="shared" si="63"/>
        <v>470.13951748569667</v>
      </c>
      <c r="EB18" s="542">
        <f t="shared" si="63"/>
        <v>420.94414504080498</v>
      </c>
      <c r="EC18" s="542">
        <f t="shared" si="63"/>
        <v>51.226040652686947</v>
      </c>
      <c r="ED18" s="542">
        <f t="shared" si="63"/>
        <v>815.99140933159129</v>
      </c>
      <c r="EE18" s="542">
        <f t="shared" si="63"/>
        <v>204.03950652537193</v>
      </c>
      <c r="EF18" s="542">
        <f t="shared" si="63"/>
        <v>140.5732154771427</v>
      </c>
      <c r="EG18" s="542">
        <f t="shared" si="63"/>
        <v>-549.81025567790641</v>
      </c>
      <c r="EH18" s="542">
        <f t="shared" si="63"/>
        <v>-87.168571598106098</v>
      </c>
      <c r="EI18" s="542">
        <f t="shared" si="63"/>
        <v>112.58903295333843</v>
      </c>
      <c r="EJ18" s="542">
        <f t="shared" si="63"/>
        <v>1726.7369147984421</v>
      </c>
      <c r="EK18" s="542">
        <f t="shared" si="9"/>
        <v>3675.9278786392315</v>
      </c>
      <c r="EL18" s="573"/>
      <c r="EM18" s="542">
        <f t="shared" ref="EM18:EU18" si="64">+EM19+EM33+EM36</f>
        <v>-479.82209327118665</v>
      </c>
      <c r="EN18" s="542">
        <f t="shared" si="64"/>
        <v>429.50397574713634</v>
      </c>
      <c r="EO18" s="542">
        <f t="shared" si="64"/>
        <v>-46.644963863946487</v>
      </c>
      <c r="EP18" s="542">
        <f t="shared" si="64"/>
        <v>-145.34091925177961</v>
      </c>
      <c r="EQ18" s="542">
        <f t="shared" si="64"/>
        <v>941.73943420734622</v>
      </c>
      <c r="ER18" s="542">
        <f t="shared" si="64"/>
        <v>108.49398599761919</v>
      </c>
      <c r="ES18" s="542">
        <f t="shared" si="64"/>
        <v>523.80456915783645</v>
      </c>
      <c r="ET18" s="542">
        <f t="shared" si="64"/>
        <v>531.96790183085955</v>
      </c>
      <c r="EU18" s="542">
        <f t="shared" si="64"/>
        <v>784.95579629837994</v>
      </c>
      <c r="EV18" s="542">
        <f t="shared" ref="EV18:EX18" si="65">+EV19+EV33+EV36</f>
        <v>544.0528515386336</v>
      </c>
      <c r="EW18" s="542">
        <f t="shared" si="65"/>
        <v>1134.4258804816973</v>
      </c>
      <c r="EX18" s="542">
        <f t="shared" si="65"/>
        <v>1054.9593713476991</v>
      </c>
      <c r="EY18" s="542">
        <f t="shared" si="10"/>
        <v>5382.0957902202954</v>
      </c>
      <c r="EZ18" s="573"/>
      <c r="FA18" s="542">
        <f t="shared" ref="FA18:FL18" si="66">+FA19+FA33+FA36</f>
        <v>3195.5455288769499</v>
      </c>
      <c r="FB18" s="542">
        <f t="shared" si="66"/>
        <v>52.917339922031061</v>
      </c>
      <c r="FC18" s="542">
        <f t="shared" si="66"/>
        <v>-10.363905671996847</v>
      </c>
      <c r="FD18" s="542">
        <f t="shared" si="66"/>
        <v>841.73504847686127</v>
      </c>
      <c r="FE18" s="542">
        <f t="shared" si="66"/>
        <v>590.04637625916894</v>
      </c>
      <c r="FF18" s="542">
        <f t="shared" si="66"/>
        <v>684.15041795582601</v>
      </c>
      <c r="FG18" s="542">
        <f t="shared" si="66"/>
        <v>567.31724677106342</v>
      </c>
      <c r="FH18" s="542">
        <f t="shared" si="66"/>
        <v>799.28184346383841</v>
      </c>
      <c r="FI18" s="542">
        <f t="shared" si="66"/>
        <v>595.35488926258085</v>
      </c>
      <c r="FJ18" s="542">
        <f t="shared" si="66"/>
        <v>469.65773470619052</v>
      </c>
      <c r="FK18" s="542">
        <f t="shared" si="66"/>
        <v>627.6070806711607</v>
      </c>
      <c r="FL18" s="542">
        <f t="shared" si="66"/>
        <v>2696.0969902561646</v>
      </c>
      <c r="FM18" s="542">
        <f t="shared" si="11"/>
        <v>11109.346590949841</v>
      </c>
      <c r="FO18" s="542">
        <f>+FO19+FO33+FO36</f>
        <v>-69.645992780779011</v>
      </c>
      <c r="FP18" s="542">
        <f t="shared" ref="FP18:FQ18" si="67">+FP19+FP33+FP36</f>
        <v>930.9226458931247</v>
      </c>
      <c r="FQ18" s="542">
        <f t="shared" si="67"/>
        <v>662.94226753645785</v>
      </c>
      <c r="FR18" s="542">
        <f>+SUM(FO18:FQ18)</f>
        <v>1524.2189206488035</v>
      </c>
    </row>
    <row r="19" spans="2:174" ht="15.75" x14ac:dyDescent="0.25">
      <c r="B19" s="690" t="s">
        <v>51</v>
      </c>
      <c r="C19" s="520">
        <f>+C20+C28+C29+C30+C31+C32</f>
        <v>86.690505540000004</v>
      </c>
      <c r="D19" s="520">
        <f t="shared" ref="D19" si="68">+D20+D28+D29+D30+D31+D32</f>
        <v>1490.9880168</v>
      </c>
      <c r="E19" s="520">
        <f t="shared" ref="E19" si="69">+E20+E28+E29+E30+E31+E32</f>
        <v>99.435340289999999</v>
      </c>
      <c r="F19" s="520">
        <f t="shared" ref="F19" si="70">+F20+F28+F29+F30+F31+F32</f>
        <v>169.256380815</v>
      </c>
      <c r="G19" s="520">
        <f t="shared" ref="G19" si="71">+G20+G28+G29+G30+G31+G32</f>
        <v>122.00944995100001</v>
      </c>
      <c r="H19" s="520">
        <f t="shared" ref="H19" si="72">+H20+H28+H29+H30+H31+H32</f>
        <v>229.97054772400003</v>
      </c>
      <c r="I19" s="520">
        <f t="shared" ref="I19" si="73">+I20+I28+I29+I30+I31+I32</f>
        <v>112.12013992</v>
      </c>
      <c r="J19" s="520">
        <f t="shared" ref="J19" si="74">+J20+J28+J29+J30+J31+J32</f>
        <v>1210.5003755499999</v>
      </c>
      <c r="K19" s="520">
        <f t="shared" ref="K19" si="75">+K20+K28+K29+K30+K31+K32</f>
        <v>140.11709482000001</v>
      </c>
      <c r="L19" s="520">
        <f t="shared" ref="L19" si="76">+L20+L28+L29+L30+L31+L32</f>
        <v>152.32306108</v>
      </c>
      <c r="M19" s="520">
        <f t="shared" ref="M19" si="77">+M20+M28+M29+M30+M31+M32</f>
        <v>350.35350706999998</v>
      </c>
      <c r="N19" s="520">
        <f t="shared" ref="N19" si="78">+N20+N28+N29+N30+N31+N32</f>
        <v>998.75413681300006</v>
      </c>
      <c r="O19" s="520">
        <f t="shared" ref="O19" si="79">+SUM(C19:N19)</f>
        <v>5162.518556373001</v>
      </c>
      <c r="P19" s="699"/>
      <c r="Q19" s="520">
        <f>+Q20+Q28+Q29+Q30+Q31+Q32</f>
        <v>87.306182870000001</v>
      </c>
      <c r="R19" s="520">
        <f t="shared" ref="R19" si="80">+R20+R28+R29+R30+R31+R32</f>
        <v>171.63542658899999</v>
      </c>
      <c r="S19" s="520">
        <f t="shared" ref="S19" si="81">+S20+S28+S29+S30+S31+S32</f>
        <v>55.386320784999995</v>
      </c>
      <c r="T19" s="520">
        <f t="shared" ref="T19" si="82">+T20+T28+T29+T30+T31+T32</f>
        <v>129.34707700600001</v>
      </c>
      <c r="U19" s="520">
        <f t="shared" ref="U19" si="83">+U20+U28+U29+U30+U31+U32</f>
        <v>471.51523400000002</v>
      </c>
      <c r="V19" s="520">
        <f t="shared" ref="V19" si="84">+V20+V28+V29+V30+V31+V32</f>
        <v>2488.429687496</v>
      </c>
      <c r="W19" s="520">
        <f t="shared" ref="W19" si="85">+W20+W28+W29+W30+W31+W32</f>
        <v>126.261363499</v>
      </c>
      <c r="X19" s="520">
        <f t="shared" ref="X19" si="86">+X20+X28+X29+X30+X31+X32</f>
        <v>955.35362237200002</v>
      </c>
      <c r="Y19" s="520">
        <f t="shared" ref="Y19" si="87">+Y20+Y28+Y29+Y30+Y31+Y32</f>
        <v>1826.5109799100001</v>
      </c>
      <c r="Z19" s="520">
        <f t="shared" ref="Z19" si="88">+Z20+Z28+Z29+Z30+Z31+Z32</f>
        <v>120.80707672599999</v>
      </c>
      <c r="AA19" s="520">
        <f t="shared" ref="AA19" si="89">+AA20+AA28+AA29+AA30+AA31+AA32</f>
        <v>201.59715362</v>
      </c>
      <c r="AB19" s="520">
        <f t="shared" ref="AB19" si="90">+AB20+AB28+AB29+AB30+AB31+AB32</f>
        <v>1364.5037977299999</v>
      </c>
      <c r="AC19" s="520">
        <f t="shared" ref="AC19" si="91">+SUM(Q19:AB19)</f>
        <v>7998.653922603</v>
      </c>
      <c r="AD19" s="699"/>
      <c r="AE19" s="520">
        <f>+AE20+AE28+AE29+AE30+AE31+AE32</f>
        <v>115.65430674</v>
      </c>
      <c r="AF19" s="520">
        <f t="shared" ref="AF19" si="92">+AF20+AF28+AF29+AF30+AF31+AF32</f>
        <v>884.41210036999996</v>
      </c>
      <c r="AG19" s="520">
        <f t="shared" ref="AG19" si="93">+AG20+AG28+AG29+AG30+AG31+AG32</f>
        <v>796.86770213</v>
      </c>
      <c r="AH19" s="520">
        <f t="shared" ref="AH19" si="94">+AH20+AH28+AH29+AH30+AH31+AH32</f>
        <v>260.81650514</v>
      </c>
      <c r="AI19" s="520">
        <f t="shared" ref="AI19" si="95">+AI20+AI28+AI29+AI30+AI31+AI32</f>
        <v>1214.68541095</v>
      </c>
      <c r="AJ19" s="520">
        <f t="shared" ref="AJ19" si="96">+AJ20+AJ28+AJ29+AJ30+AJ31+AJ32</f>
        <v>1199.99139296</v>
      </c>
      <c r="AK19" s="520">
        <f t="shared" ref="AK19" si="97">+AK20+AK28+AK29+AK30+AK31+AK32</f>
        <v>355.7115455</v>
      </c>
      <c r="AL19" s="520">
        <f t="shared" ref="AL19" si="98">+AL20+AL28+AL29+AL30+AL31+AL32</f>
        <v>29.340740869999998</v>
      </c>
      <c r="AM19" s="520">
        <f t="shared" ref="AM19" si="99">+AM20+AM28+AM29+AM30+AM31+AM32</f>
        <v>181.34543425000001</v>
      </c>
      <c r="AN19" s="520">
        <f t="shared" ref="AN19" si="100">+AN20+AN28+AN29+AN30+AN31+AN32</f>
        <v>69.611190359999995</v>
      </c>
      <c r="AO19" s="520">
        <f t="shared" ref="AO19" si="101">+AO20+AO28+AO29+AO30+AO31+AO32</f>
        <v>313.80775543000004</v>
      </c>
      <c r="AP19" s="520">
        <f t="shared" ref="AP19" si="102">+AP20+AP28+AP29+AP30+AP31+AP32</f>
        <v>1570.0893620500001</v>
      </c>
      <c r="AQ19" s="520">
        <f t="shared" ref="AQ19" si="103">+SUM(AE19:AP19)</f>
        <v>6992.3334467500008</v>
      </c>
      <c r="AR19" s="699"/>
      <c r="AS19" s="520">
        <f>+AS20+AS28+AS29+AS30+AS31+AS32</f>
        <v>678.57369375000007</v>
      </c>
      <c r="AT19" s="520">
        <f t="shared" ref="AT19" si="104">+AT20+AT28+AT29+AT30+AT31+AT32</f>
        <v>911.02035902</v>
      </c>
      <c r="AU19" s="520">
        <f t="shared" ref="AU19" si="105">+AU20+AU28+AU29+AU30+AU31+AU32</f>
        <v>107.82504283999999</v>
      </c>
      <c r="AV19" s="520">
        <f t="shared" ref="AV19" si="106">+AV20+AV28+AV29+AV30+AV31+AV32</f>
        <v>245.26763076</v>
      </c>
      <c r="AW19" s="520">
        <f t="shared" ref="AW19" si="107">+AW20+AW28+AW29+AW30+AW31+AW32</f>
        <v>102.34119580999999</v>
      </c>
      <c r="AX19" s="520">
        <f t="shared" ref="AX19" si="108">+AX20+AX28+AX29+AX30+AX31+AX32</f>
        <v>2066.9845131699999</v>
      </c>
      <c r="AY19" s="520">
        <f t="shared" ref="AY19" si="109">+AY20+AY28+AY29+AY30+AY31+AY32</f>
        <v>1099.7920213099999</v>
      </c>
      <c r="AZ19" s="520">
        <f t="shared" ref="AZ19" si="110">+AZ20+AZ28+AZ29+AZ30+AZ31+AZ32</f>
        <v>52.532034254999999</v>
      </c>
      <c r="BA19" s="520">
        <f t="shared" ref="BA19" si="111">+BA20+BA28+BA29+BA30+BA31+BA32</f>
        <v>1252.1745055260001</v>
      </c>
      <c r="BB19" s="520">
        <f t="shared" ref="BB19" si="112">+BB20+BB28+BB29+BB30+BB31+BB32</f>
        <v>433.90407332000001</v>
      </c>
      <c r="BC19" s="520">
        <f t="shared" ref="BC19" si="113">+BC20+BC28+BC29+BC30+BC31+BC32</f>
        <v>284.94841774999998</v>
      </c>
      <c r="BD19" s="520">
        <f t="shared" ref="BD19" si="114">+BD20+BD28+BD29+BD30+BD31+BD32</f>
        <v>2180.2800268999999</v>
      </c>
      <c r="BE19" s="520">
        <f t="shared" ref="BE19" si="115">+SUM(AS19:BD19)</f>
        <v>9415.6435144110001</v>
      </c>
      <c r="BF19" s="699"/>
      <c r="BG19" s="520">
        <f>+BG20+BG28+BG29+BG30+BG31+BG32</f>
        <v>1119.73740976</v>
      </c>
      <c r="BH19" s="520">
        <f t="shared" ref="BH19" si="116">+BH20+BH28+BH29+BH30+BH31+BH32</f>
        <v>832.91291576999993</v>
      </c>
      <c r="BI19" s="520">
        <f t="shared" ref="BI19" si="117">+BI20+BI28+BI29+BI30+BI31+BI32</f>
        <v>160.82771379000002</v>
      </c>
      <c r="BJ19" s="520">
        <f t="shared" ref="BJ19" si="118">+BJ20+BJ28+BJ29+BJ30+BJ31+BJ32</f>
        <v>195.46559350000001</v>
      </c>
      <c r="BK19" s="520">
        <f t="shared" ref="BK19" si="119">+BK20+BK28+BK29+BK30+BK31+BK32</f>
        <v>1064.06732556</v>
      </c>
      <c r="BL19" s="520">
        <f t="shared" ref="BL19" si="120">+BL20+BL28+BL29+BL30+BL31+BL32</f>
        <v>1483.79878609</v>
      </c>
      <c r="BM19" s="520">
        <f t="shared" ref="BM19" si="121">+BM20+BM28+BM29+BM30+BM31+BM32</f>
        <v>94.781524669999996</v>
      </c>
      <c r="BN19" s="520">
        <f t="shared" ref="BN19" si="122">+BN20+BN28+BN29+BN30+BN31+BN32</f>
        <v>101.96492763000001</v>
      </c>
      <c r="BO19" s="520">
        <f t="shared" ref="BO19" si="123">+BO20+BO28+BO29+BO30+BO31+BO32</f>
        <v>52.620330879999997</v>
      </c>
      <c r="BP19" s="520">
        <f t="shared" ref="BP19" si="124">+BP20+BP28+BP29+BP30+BP31+BP32</f>
        <v>3276.9439730849999</v>
      </c>
      <c r="BQ19" s="520">
        <f t="shared" ref="BQ19" si="125">+BQ20+BQ28+BQ29+BQ30+BQ31+BQ32</f>
        <v>529.17033313999991</v>
      </c>
      <c r="BR19" s="520">
        <f t="shared" ref="BR19" si="126">+BR20+BR28+BR29+BR30+BR31+BR32</f>
        <v>460.6443098499999</v>
      </c>
      <c r="BS19" s="520">
        <f t="shared" ref="BS19" si="127">+SUM(BG19:BR19)</f>
        <v>9372.9351437250007</v>
      </c>
      <c r="BT19" s="699"/>
      <c r="BU19" s="520">
        <f>+BU20+BU28+BU29+BU30+BU31+BU32</f>
        <v>3721.10108868</v>
      </c>
      <c r="BV19" s="520">
        <f t="shared" ref="BV19" si="128">+BV20+BV28+BV29+BV30+BV31+BV32</f>
        <v>161.51459431000001</v>
      </c>
      <c r="BW19" s="520">
        <f t="shared" ref="BW19" si="129">+BW20+BW28+BW29+BW30+BW31+BW32</f>
        <v>16.296565719</v>
      </c>
      <c r="BX19" s="520">
        <f t="shared" ref="BX19" si="130">+BX20+BX28+BX29+BX30+BX31+BX32</f>
        <v>61.309704535000002</v>
      </c>
      <c r="BY19" s="520">
        <f t="shared" ref="BY19" si="131">+BY20+BY28+BY29+BY30+BY31+BY32</f>
        <v>56.056936989999997</v>
      </c>
      <c r="BZ19" s="520">
        <f t="shared" ref="BZ19" si="132">+BZ20+BZ28+BZ29+BZ30+BZ31+BZ32</f>
        <v>72.568126820000003</v>
      </c>
      <c r="CA19" s="520">
        <f t="shared" ref="CA19" si="133">+CA20+CA28+CA29+CA30+CA31+CA32</f>
        <v>681.13851192000004</v>
      </c>
      <c r="CB19" s="520">
        <f t="shared" ref="CB19" si="134">+CB20+CB28+CB29+CB30+CB31+CB32</f>
        <v>603.12503291000007</v>
      </c>
      <c r="CC19" s="520">
        <f t="shared" ref="CC19" si="135">+CC20+CC28+CC29+CC30+CC31+CC32</f>
        <v>982.83424666999997</v>
      </c>
      <c r="CD19" s="520">
        <f t="shared" ref="CD19" si="136">+CD20+CD28+CD29+CD30+CD31+CD32</f>
        <v>543.86677924200001</v>
      </c>
      <c r="CE19" s="520">
        <f t="shared" ref="CE19" si="137">+CE20+CE28+CE29+CE30+CE31+CE32</f>
        <v>28.98562802</v>
      </c>
      <c r="CF19" s="520">
        <f t="shared" ref="CF19" si="138">+CF20+CF28+CF29+CF30+CF31+CF32</f>
        <v>931.08359242300003</v>
      </c>
      <c r="CG19" s="520">
        <f t="shared" ref="CG19" si="139">+SUM(BU19:CF19)</f>
        <v>7859.8808082390005</v>
      </c>
      <c r="CH19" s="699"/>
      <c r="CI19" s="520">
        <f>+CI20+CI28+CI29+CI30+CI31+CI32</f>
        <v>1348.9937051070001</v>
      </c>
      <c r="CJ19" s="520">
        <f t="shared" ref="CJ19" si="140">+CJ20+CJ28+CJ29+CJ30+CJ31+CJ32</f>
        <v>45.226982279999994</v>
      </c>
      <c r="CK19" s="520">
        <f t="shared" ref="CK19" si="141">+CK20+CK28+CK29+CK30+CK31+CK32</f>
        <v>857.01158298999997</v>
      </c>
      <c r="CL19" s="520">
        <f t="shared" ref="CL19" si="142">+CL20+CL28+CL29+CL30+CL31+CL32</f>
        <v>19.230030470000003</v>
      </c>
      <c r="CM19" s="520">
        <f t="shared" ref="CM19" si="143">+CM20+CM28+CM29+CM30+CM31+CM32</f>
        <v>752.4733306820001</v>
      </c>
      <c r="CN19" s="520">
        <f t="shared" ref="CN19" si="144">+CN20+CN28+CN29+CN30+CN31+CN32</f>
        <v>1635.40075819</v>
      </c>
      <c r="CO19" s="520">
        <f t="shared" ref="CO19" si="145">+CO20+CO28+CO29+CO30+CO31+CO32</f>
        <v>506.63145764000001</v>
      </c>
      <c r="CP19" s="520">
        <f t="shared" ref="CP19" si="146">+CP20+CP28+CP29+CP30+CP31+CP32</f>
        <v>14.943067469999999</v>
      </c>
      <c r="CQ19" s="520">
        <f t="shared" ref="CQ19" si="147">+CQ20+CQ28+CQ29+CQ30+CQ31+CQ32</f>
        <v>2143.6199371500002</v>
      </c>
      <c r="CR19" s="520">
        <f t="shared" ref="CR19" si="148">+CR20+CR28+CR29+CR30+CR31+CR32</f>
        <v>148.755528513</v>
      </c>
      <c r="CS19" s="520">
        <f t="shared" ref="CS19" si="149">+CS20+CS28+CS29+CS30+CS31+CS32</f>
        <v>171.03598900999998</v>
      </c>
      <c r="CT19" s="520">
        <f t="shared" ref="CT19" si="150">+CT20+CT28+CT29+CT30+CT31+CT32</f>
        <v>955.50772333099997</v>
      </c>
      <c r="CU19" s="520">
        <f t="shared" ref="CU19" si="151">+SUM(CI19:CT19)</f>
        <v>8598.8300928330009</v>
      </c>
      <c r="CV19" s="699"/>
      <c r="CW19" s="520">
        <f>+CW20+CW28+CW29+CW30+CW31+CW32</f>
        <v>559.18858477000003</v>
      </c>
      <c r="CX19" s="520">
        <f t="shared" ref="CX19" si="152">+CX20+CX28+CX29+CX30+CX31+CX32</f>
        <v>6.1</v>
      </c>
      <c r="CY19" s="520">
        <f t="shared" ref="CY19" si="153">+CY20+CY28+CY29+CY30+CY31+CY32</f>
        <v>7.1001172299999995</v>
      </c>
      <c r="CZ19" s="520">
        <f t="shared" ref="CZ19" si="154">+CZ20+CZ28+CZ29+CZ30+CZ31+CZ32</f>
        <v>129.67734214999999</v>
      </c>
      <c r="DA19" s="520">
        <f t="shared" ref="DA19" si="155">+DA20+DA28+DA29+DA30+DA31+DA32</f>
        <v>1448.501907501</v>
      </c>
      <c r="DB19" s="520">
        <f t="shared" ref="DB19" si="156">+DB20+DB28+DB29+DB30+DB31+DB32</f>
        <v>328.18327011000002</v>
      </c>
      <c r="DC19" s="520">
        <f t="shared" ref="DC19" si="157">+DC20+DC28+DC29+DC30+DC31+DC32</f>
        <v>240.65114913000002</v>
      </c>
      <c r="DD19" s="520">
        <f t="shared" ref="DD19" si="158">+DD20+DD28+DD29+DD30+DD31+DD32</f>
        <v>1149.21699455</v>
      </c>
      <c r="DE19" s="520">
        <f t="shared" ref="DE19" si="159">+DE20+DE28+DE29+DE30+DE31+DE32</f>
        <v>5.7508796900000005</v>
      </c>
      <c r="DF19" s="520">
        <f t="shared" ref="DF19" si="160">+DF20+DF28+DF29+DF30+DF31+DF32</f>
        <v>2026.6448125399997</v>
      </c>
      <c r="DG19" s="520">
        <f t="shared" ref="DG19" si="161">+DG20+DG28+DG29+DG30+DG31+DG32</f>
        <v>105.15620497</v>
      </c>
      <c r="DH19" s="520">
        <f t="shared" ref="DH19" si="162">+DH20+DH28+DH29+DH30+DH31+DH32</f>
        <v>3200.33361853</v>
      </c>
      <c r="DI19" s="520">
        <f t="shared" ref="DI19" si="163">+SUM(CW19:DH19)</f>
        <v>9206.5048811710003</v>
      </c>
      <c r="DJ19" s="699"/>
      <c r="DK19" s="520">
        <f>+DK20+DK28+DK29+DK30+DK31+DK32</f>
        <v>3.4056269500000003</v>
      </c>
      <c r="DL19" s="520">
        <f t="shared" ref="DL19" si="164">+DL20+DL28+DL29+DL30+DL31+DL32</f>
        <v>224.34151645</v>
      </c>
      <c r="DM19" s="520">
        <f t="shared" ref="DM19" si="165">+DM20+DM28+DM29+DM30+DM31+DM32</f>
        <v>206.51946303</v>
      </c>
      <c r="DN19" s="520">
        <f t="shared" ref="DN19" si="166">+DN20+DN28+DN29+DN30+DN31+DN32</f>
        <v>212.98626685000002</v>
      </c>
      <c r="DO19" s="520">
        <f t="shared" ref="DO19" si="167">+DO20+DO28+DO29+DO30+DO31+DO32</f>
        <v>74.472355019999995</v>
      </c>
      <c r="DP19" s="520">
        <f t="shared" ref="DP19" si="168">+DP20+DP28+DP29+DP30+DP31+DP32</f>
        <v>41.435408469999999</v>
      </c>
      <c r="DQ19" s="520">
        <f t="shared" ref="DQ19" si="169">+DQ20+DQ28+DQ29+DQ30+DQ31+DQ32</f>
        <v>78.727919449999987</v>
      </c>
      <c r="DR19" s="520">
        <f t="shared" ref="DR19" si="170">+DR20+DR28+DR29+DR30+DR31+DR32</f>
        <v>1021.06598253</v>
      </c>
      <c r="DS19" s="520">
        <f t="shared" ref="DS19" si="171">+DS20+DS28+DS29+DS30+DS31+DS32</f>
        <v>144.59387298999999</v>
      </c>
      <c r="DT19" s="520">
        <f t="shared" ref="DT19" si="172">+DT20+DT28+DT29+DT30+DT31+DT32</f>
        <v>1292.4667169900001</v>
      </c>
      <c r="DU19" s="520">
        <f t="shared" ref="DU19" si="173">+DU20+DU28+DU29+DU30+DU31+DU32</f>
        <v>42.645874038000002</v>
      </c>
      <c r="DV19" s="520">
        <f t="shared" ref="DV19" si="174">+DV20+DV28+DV29+DV30+DV31+DV32</f>
        <v>1212.45079971</v>
      </c>
      <c r="DW19" s="520">
        <f t="shared" ref="DW19" si="175">+SUM(DK19:DV19)</f>
        <v>4555.1118024779998</v>
      </c>
      <c r="DX19" s="699"/>
      <c r="DY19" s="520">
        <f>+DY20+DY28+DY29+DY30+DY31+DY32</f>
        <v>21.609438409999999</v>
      </c>
      <c r="DZ19" s="520">
        <f t="shared" ref="DZ19" si="176">+DZ20+DZ28+DZ29+DZ30+DZ31+DZ32</f>
        <v>39.468020629999991</v>
      </c>
      <c r="EA19" s="520">
        <f t="shared" ref="EA19" si="177">+EA20+EA28+EA29+EA30+EA31+EA32</f>
        <v>845.29032033999999</v>
      </c>
      <c r="EB19" s="520">
        <f t="shared" ref="EB19" si="178">+EB20+EB28+EB29+EB30+EB31+EB32</f>
        <v>11.231856580000001</v>
      </c>
      <c r="EC19" s="520">
        <f t="shared" ref="EC19" si="179">+EC20+EC28+EC29+EC30+EC31+EC32</f>
        <v>109.59410348999999</v>
      </c>
      <c r="ED19" s="520">
        <f t="shared" ref="ED19" si="180">+ED20+ED28+ED29+ED30+ED31+ED32</f>
        <v>982.640578323</v>
      </c>
      <c r="EE19" s="520">
        <f t="shared" ref="EE19" si="181">+EE20+EE28+EE29+EE30+EE31+EE32</f>
        <v>262.47906511000002</v>
      </c>
      <c r="EF19" s="520">
        <f t="shared" ref="EF19" si="182">+EF20+EF28+EF29+EF30+EF31+EF32</f>
        <v>28.12631755</v>
      </c>
      <c r="EG19" s="520">
        <f t="shared" ref="EG19" si="183">+EG20+EG28+EG29+EG30+EG31+EG32</f>
        <v>4.5280015900000006</v>
      </c>
      <c r="EH19" s="520">
        <f t="shared" ref="EH19" si="184">+EH20+EH28+EH29+EH30+EH31+EH32</f>
        <v>10.021308060000001</v>
      </c>
      <c r="EI19" s="520">
        <f t="shared" ref="EI19" si="185">+EI20+EI28+EI29+EI30+EI31+EI32</f>
        <v>75.782843280000009</v>
      </c>
      <c r="EJ19" s="520">
        <f t="shared" ref="EJ19" si="186">+EJ20+EJ28+EJ29+EJ30+EJ31+EJ32</f>
        <v>2035.0479451500003</v>
      </c>
      <c r="EK19" s="520">
        <f t="shared" ref="EK19" si="187">+SUM(DY19:EJ19)</f>
        <v>4425.819798513</v>
      </c>
      <c r="EL19" s="704"/>
      <c r="EM19" s="520">
        <f>+EM20+EM28+EM29+EM30+EM31+EM32</f>
        <v>13.859593869999999</v>
      </c>
      <c r="EN19" s="520">
        <f t="shared" ref="EN19" si="188">+EN20+EN28+EN29+EN30+EN31+EN32</f>
        <v>8.3651797699999992</v>
      </c>
      <c r="EO19" s="520">
        <f t="shared" ref="EO19" si="189">+EO20+EO28+EO29+EO30+EO31+EO32</f>
        <v>168.84657292</v>
      </c>
      <c r="EP19" s="520">
        <f t="shared" ref="EP19" si="190">+EP20+EP28+EP29+EP30+EP31+EP32</f>
        <v>21.095845760000003</v>
      </c>
      <c r="EQ19" s="520">
        <f t="shared" ref="EQ19" si="191">+EQ20+EQ28+EQ29+EQ30+EQ31+EQ32</f>
        <v>712.70326551000005</v>
      </c>
      <c r="ER19" s="520">
        <f t="shared" ref="ER19" si="192">+ER20+ER28+ER29+ER30+ER31+ER32</f>
        <v>57.043221950000003</v>
      </c>
      <c r="ES19" s="520">
        <f t="shared" ref="ES19" si="193">+ES20+ES28+ES29+ES30+ES31+ES32</f>
        <v>256.91162414199999</v>
      </c>
      <c r="ET19" s="520">
        <f t="shared" ref="ET19" si="194">+ET20+ET28+ET29+ET30+ET31+ET32</f>
        <v>545.36455211999998</v>
      </c>
      <c r="EU19" s="520">
        <f t="shared" ref="EU19:EX19" si="195">+EU20+EU28+EU29+EU30+EU31+EU32</f>
        <v>527.09106409000003</v>
      </c>
      <c r="EV19" s="520">
        <f t="shared" si="195"/>
        <v>86.536996439999996</v>
      </c>
      <c r="EW19" s="520">
        <f t="shared" si="195"/>
        <v>103.09263881</v>
      </c>
      <c r="EX19" s="520">
        <f t="shared" si="195"/>
        <v>174.07613226999999</v>
      </c>
      <c r="EY19" s="520">
        <f t="shared" si="10"/>
        <v>2674.9866876520005</v>
      </c>
      <c r="EZ19" s="704"/>
      <c r="FA19" s="520">
        <f t="shared" ref="FA19:FL19" si="196">+FA20+FA28+FA29+FA30+FA31+FA32</f>
        <v>5.3252035000000006</v>
      </c>
      <c r="FB19" s="520">
        <f t="shared" si="196"/>
        <v>15.604317850000001</v>
      </c>
      <c r="FC19" s="520">
        <f t="shared" si="196"/>
        <v>67.96495401</v>
      </c>
      <c r="FD19" s="520">
        <f t="shared" si="196"/>
        <v>54.273653529999997</v>
      </c>
      <c r="FE19" s="520">
        <f t="shared" si="196"/>
        <v>894.43222693999996</v>
      </c>
      <c r="FF19" s="520">
        <f t="shared" si="196"/>
        <v>1017.28980964</v>
      </c>
      <c r="FG19" s="520">
        <f t="shared" si="196"/>
        <v>319.40811986</v>
      </c>
      <c r="FH19" s="520">
        <f t="shared" si="196"/>
        <v>1029.2425913750001</v>
      </c>
      <c r="FI19" s="520">
        <f t="shared" si="196"/>
        <v>622.01049482999997</v>
      </c>
      <c r="FJ19" s="520">
        <f t="shared" si="196"/>
        <v>435.57276536000001</v>
      </c>
      <c r="FK19" s="520">
        <f t="shared" si="196"/>
        <v>5.3793363699999999</v>
      </c>
      <c r="FL19" s="520">
        <f t="shared" si="196"/>
        <v>1807.442184857</v>
      </c>
      <c r="FM19" s="520">
        <f t="shared" si="11"/>
        <v>6273.9456581220002</v>
      </c>
      <c r="FO19" s="520">
        <f>+FO20+FO28+FO29+FO30+FO31+FO32</f>
        <v>18.702425980000001</v>
      </c>
      <c r="FP19" s="520">
        <f t="shared" ref="FP19:FQ19" si="197">+FP20+FP28+FP29+FP30+FP31+FP32</f>
        <v>28.049852560000001</v>
      </c>
      <c r="FQ19" s="520">
        <f t="shared" si="197"/>
        <v>80.562397939999983</v>
      </c>
      <c r="FR19" s="520">
        <f>+SUM(FO19:FQ19)</f>
        <v>127.31467647999999</v>
      </c>
    </row>
    <row r="20" spans="2:174" ht="15.75" x14ac:dyDescent="0.25">
      <c r="B20" s="694" t="s">
        <v>680</v>
      </c>
      <c r="C20" s="518">
        <f>+SUM(C21:C26)</f>
        <v>15.200893370000001</v>
      </c>
      <c r="D20" s="518">
        <f t="shared" ref="D20:N20" si="198">+SUM(D21:D26)</f>
        <v>8.48777516</v>
      </c>
      <c r="E20" s="518">
        <f t="shared" si="198"/>
        <v>60.66443168</v>
      </c>
      <c r="F20" s="518">
        <f t="shared" si="198"/>
        <v>59.846803649999998</v>
      </c>
      <c r="G20" s="518">
        <f t="shared" si="198"/>
        <v>14.834462740000001</v>
      </c>
      <c r="H20" s="518">
        <f t="shared" si="198"/>
        <v>114.44532502000001</v>
      </c>
      <c r="I20" s="518">
        <f t="shared" si="198"/>
        <v>-0.40757406999999996</v>
      </c>
      <c r="J20" s="518">
        <f t="shared" si="198"/>
        <v>10.500375549999999</v>
      </c>
      <c r="K20" s="518">
        <f t="shared" si="198"/>
        <v>30.117116010000004</v>
      </c>
      <c r="L20" s="518">
        <f t="shared" si="198"/>
        <v>25.411289149999995</v>
      </c>
      <c r="M20" s="518">
        <f t="shared" si="198"/>
        <v>145.91753839000003</v>
      </c>
      <c r="N20" s="518">
        <f t="shared" si="198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9">+SUM(R21:R26)</f>
        <v>4.6106983699999997</v>
      </c>
      <c r="S20" s="518">
        <f t="shared" si="199"/>
        <v>29.81864521</v>
      </c>
      <c r="T20" s="518">
        <f t="shared" si="199"/>
        <v>74.30536687</v>
      </c>
      <c r="U20" s="518">
        <f t="shared" si="199"/>
        <v>-4.6205053100000004</v>
      </c>
      <c r="V20" s="518">
        <f t="shared" si="199"/>
        <v>50.720504490000003</v>
      </c>
      <c r="W20" s="518">
        <f t="shared" si="199"/>
        <v>75.548701860000008</v>
      </c>
      <c r="X20" s="518">
        <f t="shared" si="199"/>
        <v>167.21571839000003</v>
      </c>
      <c r="Y20" s="518">
        <f t="shared" si="199"/>
        <v>736.65199858999995</v>
      </c>
      <c r="Z20" s="518">
        <f t="shared" si="199"/>
        <v>9.4074476300000001</v>
      </c>
      <c r="AA20" s="518">
        <f t="shared" si="199"/>
        <v>38.991704050000003</v>
      </c>
      <c r="AB20" s="518">
        <f t="shared" si="199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200">+SUM(AF21:AF26)</f>
        <v>804.94582783999999</v>
      </c>
      <c r="AG20" s="518">
        <f t="shared" si="200"/>
        <v>3.06663606</v>
      </c>
      <c r="AH20" s="518">
        <f t="shared" si="200"/>
        <v>51.3</v>
      </c>
      <c r="AI20" s="518">
        <f t="shared" si="200"/>
        <v>6.9482637199999999</v>
      </c>
      <c r="AJ20" s="518">
        <f t="shared" si="200"/>
        <v>83.410437729999998</v>
      </c>
      <c r="AK20" s="518">
        <f t="shared" si="200"/>
        <v>312.73495394000003</v>
      </c>
      <c r="AL20" s="518">
        <f t="shared" si="200"/>
        <v>5.4878832900000001</v>
      </c>
      <c r="AM20" s="518">
        <f t="shared" si="200"/>
        <v>116.48043333000001</v>
      </c>
      <c r="AN20" s="518">
        <f t="shared" si="200"/>
        <v>65.16903868</v>
      </c>
      <c r="AO20" s="518">
        <f t="shared" si="200"/>
        <v>129.10744773000002</v>
      </c>
      <c r="AP20" s="518">
        <f t="shared" si="200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201">+SUM(AT21:AT26)</f>
        <v>14.807373150000002</v>
      </c>
      <c r="AU20" s="518">
        <f t="shared" si="201"/>
        <v>30</v>
      </c>
      <c r="AV20" s="518">
        <f t="shared" si="201"/>
        <v>202.38580202</v>
      </c>
      <c r="AW20" s="518">
        <f t="shared" si="201"/>
        <v>23.25341456</v>
      </c>
      <c r="AX20" s="518">
        <f t="shared" si="201"/>
        <v>15.62184345</v>
      </c>
      <c r="AY20" s="518">
        <f t="shared" si="201"/>
        <v>72.46526215999998</v>
      </c>
      <c r="AZ20" s="518">
        <f t="shared" si="201"/>
        <v>27.427588799999999</v>
      </c>
      <c r="BA20" s="518">
        <f t="shared" si="201"/>
        <v>114.03151216000001</v>
      </c>
      <c r="BB20" s="518">
        <f t="shared" si="201"/>
        <v>44.523136489999999</v>
      </c>
      <c r="BC20" s="518">
        <f t="shared" si="201"/>
        <v>96.663152999999994</v>
      </c>
      <c r="BD20" s="518">
        <f t="shared" si="201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202">+SUM(BH21:BH26)</f>
        <v>71.426471410000005</v>
      </c>
      <c r="BI20" s="518">
        <f t="shared" si="202"/>
        <v>87.393854340000004</v>
      </c>
      <c r="BJ20" s="518">
        <f t="shared" si="202"/>
        <v>86.755455380000001</v>
      </c>
      <c r="BK20" s="518">
        <f t="shared" si="202"/>
        <v>50.882234969999999</v>
      </c>
      <c r="BL20" s="518">
        <f t="shared" si="202"/>
        <v>58.672638390000003</v>
      </c>
      <c r="BM20" s="518">
        <f t="shared" si="202"/>
        <v>71.161632429999997</v>
      </c>
      <c r="BN20" s="518">
        <f t="shared" si="202"/>
        <v>99.401531700000007</v>
      </c>
      <c r="BO20" s="518">
        <f t="shared" si="202"/>
        <v>41.152257239999997</v>
      </c>
      <c r="BP20" s="518">
        <f t="shared" si="202"/>
        <v>252.35787314500001</v>
      </c>
      <c r="BQ20" s="518">
        <f t="shared" si="202"/>
        <v>128.22266368999999</v>
      </c>
      <c r="BR20" s="518">
        <f t="shared" si="202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203">+SUM(BV21:BV26)</f>
        <v>42.450947620000001</v>
      </c>
      <c r="BW20" s="518">
        <f t="shared" si="203"/>
        <v>10.62312339</v>
      </c>
      <c r="BX20" s="518">
        <f t="shared" si="203"/>
        <v>61.11439876</v>
      </c>
      <c r="BY20" s="518">
        <f t="shared" si="203"/>
        <v>0.52694288</v>
      </c>
      <c r="BZ20" s="518">
        <f t="shared" si="203"/>
        <v>23.316126819999997</v>
      </c>
      <c r="CA20" s="518">
        <f t="shared" si="203"/>
        <v>397.28493854999999</v>
      </c>
      <c r="CB20" s="518">
        <f t="shared" si="203"/>
        <v>15.999149690000001</v>
      </c>
      <c r="CC20" s="518">
        <f t="shared" si="203"/>
        <v>574.85110996000003</v>
      </c>
      <c r="CD20" s="518">
        <f t="shared" si="203"/>
        <v>32.230502180000002</v>
      </c>
      <c r="CE20" s="518">
        <f t="shared" si="203"/>
        <v>25.44783176</v>
      </c>
      <c r="CF20" s="518">
        <f t="shared" si="203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204">+SUM(CJ21:CJ26)</f>
        <v>23.704373299999997</v>
      </c>
      <c r="CK20" s="518">
        <f t="shared" si="204"/>
        <v>657.01158298999997</v>
      </c>
      <c r="CL20" s="518">
        <f t="shared" si="204"/>
        <v>4.0068172999999998</v>
      </c>
      <c r="CM20" s="518">
        <f t="shared" si="204"/>
        <v>710.67338241000004</v>
      </c>
      <c r="CN20" s="518">
        <f t="shared" si="204"/>
        <v>503.20804160999995</v>
      </c>
      <c r="CO20" s="518">
        <f t="shared" si="204"/>
        <v>276.76373516000001</v>
      </c>
      <c r="CP20" s="518">
        <f t="shared" si="204"/>
        <v>14.943067469999999</v>
      </c>
      <c r="CQ20" s="518">
        <f t="shared" si="204"/>
        <v>77.619937149999998</v>
      </c>
      <c r="CR20" s="518">
        <f t="shared" si="204"/>
        <v>106.59905265999998</v>
      </c>
      <c r="CS20" s="518">
        <f t="shared" si="204"/>
        <v>140.25919909999999</v>
      </c>
      <c r="CT20" s="518">
        <f t="shared" si="204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205">+SUM(CX21:CX26)</f>
        <v>6.1</v>
      </c>
      <c r="CY20" s="518">
        <f t="shared" si="205"/>
        <v>1.0526377</v>
      </c>
      <c r="CZ20" s="518">
        <f t="shared" si="205"/>
        <v>129.67734214999999</v>
      </c>
      <c r="DA20" s="518">
        <f t="shared" si="205"/>
        <v>1444.32803289</v>
      </c>
      <c r="DB20" s="518">
        <f t="shared" si="205"/>
        <v>288.08777544000003</v>
      </c>
      <c r="DC20" s="518">
        <f t="shared" si="205"/>
        <v>228.59322578000001</v>
      </c>
      <c r="DD20" s="518">
        <f t="shared" si="205"/>
        <v>105.84452228000001</v>
      </c>
      <c r="DE20" s="518">
        <f t="shared" si="205"/>
        <v>5.7508796900000005</v>
      </c>
      <c r="DF20" s="518">
        <f t="shared" si="205"/>
        <v>2021.5982850599999</v>
      </c>
      <c r="DG20" s="518">
        <f t="shared" si="205"/>
        <v>99.227709940000011</v>
      </c>
      <c r="DH20" s="518">
        <f t="shared" si="205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6">+SUM(DL21:DL26)</f>
        <v>28.61854202</v>
      </c>
      <c r="DM20" s="518">
        <f t="shared" si="206"/>
        <v>206.51946303</v>
      </c>
      <c r="DN20" s="518">
        <f t="shared" si="206"/>
        <v>174.84861017000003</v>
      </c>
      <c r="DO20" s="518">
        <f t="shared" si="206"/>
        <v>58.708595119999998</v>
      </c>
      <c r="DP20" s="518">
        <f t="shared" si="206"/>
        <v>41.435408469999999</v>
      </c>
      <c r="DQ20" s="518">
        <f t="shared" si="206"/>
        <v>78.727919449999987</v>
      </c>
      <c r="DR20" s="518">
        <f t="shared" si="206"/>
        <v>1014.48637978</v>
      </c>
      <c r="DS20" s="518">
        <f t="shared" si="206"/>
        <v>144.59387298999999</v>
      </c>
      <c r="DT20" s="518">
        <f t="shared" si="206"/>
        <v>1287.0065838700002</v>
      </c>
      <c r="DU20" s="518">
        <f t="shared" si="206"/>
        <v>42.167386239999999</v>
      </c>
      <c r="DV20" s="518">
        <f t="shared" si="206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7">+SUM(DZ21:DZ26)</f>
        <v>39.417943129999991</v>
      </c>
      <c r="EA20" s="518">
        <f t="shared" si="207"/>
        <v>843.15050354000005</v>
      </c>
      <c r="EB20" s="518">
        <f t="shared" si="207"/>
        <v>11.231856580000001</v>
      </c>
      <c r="EC20" s="518">
        <f t="shared" si="207"/>
        <v>107.79067334999999</v>
      </c>
      <c r="ED20" s="518">
        <f t="shared" si="207"/>
        <v>977.86192111000003</v>
      </c>
      <c r="EE20" s="518">
        <f t="shared" si="207"/>
        <v>252.40400923999999</v>
      </c>
      <c r="EF20" s="518">
        <f t="shared" si="207"/>
        <v>27.857887290000001</v>
      </c>
      <c r="EG20" s="518">
        <f t="shared" si="207"/>
        <v>4.5280015900000006</v>
      </c>
      <c r="EH20" s="518">
        <f t="shared" si="207"/>
        <v>9.8000000000000007</v>
      </c>
      <c r="EI20" s="518">
        <f t="shared" si="207"/>
        <v>73.082406450000008</v>
      </c>
      <c r="EJ20" s="518">
        <f t="shared" si="207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8">+SUM(EN21:EN26)</f>
        <v>8.3651797699999992</v>
      </c>
      <c r="EO20" s="518">
        <f t="shared" si="208"/>
        <v>28.609072919999999</v>
      </c>
      <c r="EP20" s="518">
        <f t="shared" si="208"/>
        <v>17.691794600000001</v>
      </c>
      <c r="EQ20" s="518">
        <f t="shared" si="208"/>
        <v>11.897094170000001</v>
      </c>
      <c r="ER20" s="518">
        <f t="shared" si="208"/>
        <v>52.704133400000003</v>
      </c>
      <c r="ES20" s="518">
        <f t="shared" si="208"/>
        <v>156.46421849999999</v>
      </c>
      <c r="ET20" s="518">
        <f t="shared" si="208"/>
        <v>541.50142586000004</v>
      </c>
      <c r="EU20" s="518">
        <f t="shared" si="208"/>
        <v>510.92179149999998</v>
      </c>
      <c r="EV20" s="518">
        <f t="shared" ref="EV20:EX20" si="209">+SUM(EV21:EV26)</f>
        <v>45.419768289999993</v>
      </c>
      <c r="EW20" s="518">
        <f t="shared" si="209"/>
        <v>101.99089931</v>
      </c>
      <c r="EX20" s="518">
        <f t="shared" si="209"/>
        <v>155.45347898</v>
      </c>
      <c r="EY20" s="518">
        <f t="shared" si="10"/>
        <v>1638.5374969300001</v>
      </c>
      <c r="EZ20" s="519"/>
      <c r="FA20" s="518">
        <f t="shared" ref="FA20:FL20" si="210">+SUM(FA21:FA26)</f>
        <v>4.505650890000001</v>
      </c>
      <c r="FB20" s="518">
        <f t="shared" si="210"/>
        <v>15.23879312</v>
      </c>
      <c r="FC20" s="518">
        <f t="shared" si="210"/>
        <v>67.914876509999999</v>
      </c>
      <c r="FD20" s="518">
        <f t="shared" si="210"/>
        <v>54.213579779999996</v>
      </c>
      <c r="FE20" s="518">
        <f t="shared" si="210"/>
        <v>816.34647566000001</v>
      </c>
      <c r="FF20" s="518">
        <f t="shared" si="210"/>
        <v>1012.08504036</v>
      </c>
      <c r="FG20" s="518">
        <f t="shared" si="210"/>
        <v>269.00616363</v>
      </c>
      <c r="FH20" s="518">
        <f t="shared" si="210"/>
        <v>1026.50444988</v>
      </c>
      <c r="FI20" s="518">
        <f t="shared" si="210"/>
        <v>622.01049482999997</v>
      </c>
      <c r="FJ20" s="518">
        <f t="shared" si="210"/>
        <v>424.30123050000003</v>
      </c>
      <c r="FK20" s="518">
        <f t="shared" si="210"/>
        <v>4.7693668999999996</v>
      </c>
      <c r="FL20" s="518">
        <f t="shared" si="210"/>
        <v>750.72579743000006</v>
      </c>
      <c r="FM20" s="518">
        <f t="shared" si="11"/>
        <v>5067.6219194899995</v>
      </c>
      <c r="FO20" s="518">
        <f>+SUM(FO21:FO26)</f>
        <v>5.6623039999999998</v>
      </c>
      <c r="FP20" s="518">
        <f t="shared" ref="FP20:FQ20" si="211">+SUM(FP21:FP26)</f>
        <v>26.958412590000002</v>
      </c>
      <c r="FQ20" s="518">
        <f t="shared" si="211"/>
        <v>75.480947489999977</v>
      </c>
      <c r="FR20" s="518">
        <f>+SUM(FO20:FQ20)</f>
        <v>108.10166407999998</v>
      </c>
    </row>
    <row r="21" spans="2:174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38.892535409999994</v>
      </c>
      <c r="EA21" s="518">
        <v>706.57977407999999</v>
      </c>
      <c r="EB21" s="518">
        <v>9.3376649999999992E-2</v>
      </c>
      <c r="EC21" s="518">
        <v>0.90073134999999993</v>
      </c>
      <c r="ED21" s="518">
        <v>8.9049651099999991</v>
      </c>
      <c r="EE21" s="518">
        <v>2.4040092400000002</v>
      </c>
      <c r="EF21" s="518">
        <v>2.4470747899999998</v>
      </c>
      <c r="EG21" s="518">
        <v>1.4208948599999998</v>
      </c>
      <c r="EH21" s="518">
        <v>0</v>
      </c>
      <c r="EI21" s="518">
        <v>30.327562100000002</v>
      </c>
      <c r="EJ21" s="518">
        <v>559.14515314000016</v>
      </c>
      <c r="EK21" s="518">
        <f t="shared" si="9"/>
        <v>1353.1169546500003</v>
      </c>
      <c r="EL21" s="519"/>
      <c r="EM21" s="518">
        <v>5.4186396299999995</v>
      </c>
      <c r="EN21" s="518">
        <v>7.0934465499999995</v>
      </c>
      <c r="EO21" s="518">
        <v>10.913030359999999</v>
      </c>
      <c r="EP21" s="518">
        <v>4.5737945999999994</v>
      </c>
      <c r="EQ21" s="518">
        <v>9.9218723600000001</v>
      </c>
      <c r="ER21" s="518">
        <v>51.022813490000004</v>
      </c>
      <c r="ES21" s="518">
        <v>12.501011779999999</v>
      </c>
      <c r="ET21" s="518">
        <v>30.02840076</v>
      </c>
      <c r="EU21" s="518">
        <v>510.92179149999998</v>
      </c>
      <c r="EV21" s="518">
        <v>10.57857291</v>
      </c>
      <c r="EW21" s="518">
        <v>85.935426980000003</v>
      </c>
      <c r="EX21" s="518">
        <v>10.193165780000003</v>
      </c>
      <c r="EY21" s="518">
        <f t="shared" si="10"/>
        <v>749.10196670000005</v>
      </c>
      <c r="EZ21" s="519"/>
      <c r="FA21" s="518">
        <v>4.505650890000001</v>
      </c>
      <c r="FB21" s="518">
        <v>15.23879312</v>
      </c>
      <c r="FC21" s="518">
        <v>17.79394847</v>
      </c>
      <c r="FD21" s="518">
        <v>32.245322469999998</v>
      </c>
      <c r="FE21" s="518">
        <v>7.2015811899999997</v>
      </c>
      <c r="FF21" s="518">
        <v>9.9480121299999986</v>
      </c>
      <c r="FG21" s="518">
        <v>7.10410801</v>
      </c>
      <c r="FH21" s="518">
        <v>700</v>
      </c>
      <c r="FI21" s="518">
        <v>10.730319679999999</v>
      </c>
      <c r="FJ21" s="518">
        <v>1.5762036399999999</v>
      </c>
      <c r="FK21" s="518">
        <v>0</v>
      </c>
      <c r="FL21" s="518">
        <v>101.63972247</v>
      </c>
      <c r="FM21" s="518">
        <f t="shared" si="11"/>
        <v>907.98366207000004</v>
      </c>
      <c r="FO21" s="518">
        <v>0</v>
      </c>
      <c r="FP21" s="518">
        <v>6.2027523700000007</v>
      </c>
      <c r="FQ21" s="518">
        <v>57.850857119999986</v>
      </c>
      <c r="FR21" s="518">
        <f>+SUM(FO21:FQ21)</f>
        <v>64.053609489999985</v>
      </c>
    </row>
    <row r="22" spans="2:174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27.388486050000001</v>
      </c>
      <c r="L22" s="518">
        <v>18.312890479999997</v>
      </c>
      <c r="M22" s="518">
        <v>7</v>
      </c>
      <c r="N22" s="518">
        <v>168.38384290000002</v>
      </c>
      <c r="O22" s="518">
        <f t="shared" si="0"/>
        <v>372.18527929000004</v>
      </c>
      <c r="P22" s="519"/>
      <c r="Q22" s="518">
        <v>0.14811473999999999</v>
      </c>
      <c r="R22" s="518">
        <v>1.8943629399999999</v>
      </c>
      <c r="S22" s="518">
        <v>28.179948320000001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65.304976179999997</v>
      </c>
      <c r="AC22" s="518">
        <f t="shared" si="1"/>
        <v>507.72991933999998</v>
      </c>
      <c r="AD22" s="519"/>
      <c r="AE22" s="518">
        <v>0</v>
      </c>
      <c r="AF22" s="518">
        <v>800</v>
      </c>
      <c r="AG22" s="518">
        <v>3.06663606</v>
      </c>
      <c r="AH22" s="518">
        <v>26.3</v>
      </c>
      <c r="AI22" s="518">
        <v>0.2</v>
      </c>
      <c r="AJ22" s="518">
        <v>70.410437729999998</v>
      </c>
      <c r="AK22" s="518">
        <v>103.99934929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1320.91140251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164.81241496500002</v>
      </c>
      <c r="BQ22" s="518">
        <v>73.460226380000009</v>
      </c>
      <c r="BR22" s="518">
        <v>95.752137109999993</v>
      </c>
      <c r="BS22" s="518">
        <f t="shared" si="4"/>
        <v>502.690190315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>
        <v>0</v>
      </c>
      <c r="EQ22" s="518">
        <v>0</v>
      </c>
      <c r="ER22" s="518">
        <v>0.1092664</v>
      </c>
      <c r="ES22" s="518">
        <v>3.9632067200000001</v>
      </c>
      <c r="ET22" s="518">
        <v>511.47302510000003</v>
      </c>
      <c r="EU22" s="518">
        <v>0</v>
      </c>
      <c r="EV22" s="518">
        <v>34.615883529999998</v>
      </c>
      <c r="EW22" s="518">
        <v>6.3388229499999991</v>
      </c>
      <c r="EX22" s="518">
        <v>21.616469840000001</v>
      </c>
      <c r="EY22" s="518">
        <f t="shared" si="10"/>
        <v>596.88445032000004</v>
      </c>
      <c r="EZ22" s="519"/>
      <c r="FA22" s="518">
        <v>0</v>
      </c>
      <c r="FB22" s="518">
        <v>0</v>
      </c>
      <c r="FC22" s="518">
        <v>0.12092804</v>
      </c>
      <c r="FD22" s="518">
        <v>5.1803909900000003</v>
      </c>
      <c r="FE22" s="518">
        <v>9.1448944700000006</v>
      </c>
      <c r="FF22" s="518">
        <v>0.57999999999999996</v>
      </c>
      <c r="FG22" s="518">
        <v>11.902055619999999</v>
      </c>
      <c r="FH22" s="518">
        <v>15.87</v>
      </c>
      <c r="FI22" s="518">
        <v>600.05669386</v>
      </c>
      <c r="FJ22" s="518">
        <v>416.85747774999999</v>
      </c>
      <c r="FK22" s="518">
        <v>3.3936869000000001</v>
      </c>
      <c r="FL22" s="518">
        <v>115.99616784</v>
      </c>
      <c r="FM22" s="518">
        <f t="shared" si="11"/>
        <v>1179.1022954699999</v>
      </c>
      <c r="FO22" s="518">
        <v>5.4390879999999996E-2</v>
      </c>
      <c r="FP22" s="518">
        <v>2.4961171499999999</v>
      </c>
      <c r="FQ22" s="518">
        <v>11.823389539999999</v>
      </c>
      <c r="FR22" s="518">
        <f>+SUM(FO22:FQ22)</f>
        <v>14.373897569999999</v>
      </c>
    </row>
    <row r="23" spans="2:174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284.16734247000005</v>
      </c>
      <c r="DI23" s="518">
        <f t="shared" si="7"/>
        <v>868.27547948999995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136.47072946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9.032438000000001E-2</v>
      </c>
      <c r="EH23" s="518">
        <v>9.8000000000000007</v>
      </c>
      <c r="EI23" s="518">
        <v>42.005928520000005</v>
      </c>
      <c r="EJ23" s="518">
        <v>160</v>
      </c>
      <c r="EK23" s="518">
        <f t="shared" si="9"/>
        <v>414.51421522999999</v>
      </c>
      <c r="EL23" s="519"/>
      <c r="EM23" s="518">
        <v>2.1</v>
      </c>
      <c r="EN23" s="518">
        <v>0</v>
      </c>
      <c r="EO23" s="518">
        <v>0</v>
      </c>
      <c r="EP23" s="518">
        <v>13.118</v>
      </c>
      <c r="EQ23" s="518">
        <v>1.9752218100000001</v>
      </c>
      <c r="ER23" s="518">
        <v>0</v>
      </c>
      <c r="ES23" s="518">
        <v>140</v>
      </c>
      <c r="ET23" s="518">
        <v>0</v>
      </c>
      <c r="EU23" s="518">
        <v>0</v>
      </c>
      <c r="EV23" s="518">
        <v>0.22531185000000001</v>
      </c>
      <c r="EW23" s="518">
        <v>9.7166493800000016</v>
      </c>
      <c r="EX23" s="518">
        <v>123.64384336000001</v>
      </c>
      <c r="EY23" s="518">
        <f t="shared" si="10"/>
        <v>290.77902640000002</v>
      </c>
      <c r="EZ23" s="519"/>
      <c r="FA23" s="518">
        <v>0</v>
      </c>
      <c r="FB23" s="518">
        <v>0</v>
      </c>
      <c r="FC23" s="518">
        <v>50</v>
      </c>
      <c r="FD23" s="518">
        <v>16.787866319999999</v>
      </c>
      <c r="FE23" s="518">
        <v>800</v>
      </c>
      <c r="FF23" s="518">
        <v>5.0644069699999994</v>
      </c>
      <c r="FG23" s="518">
        <v>250</v>
      </c>
      <c r="FH23" s="518">
        <v>2.63444988</v>
      </c>
      <c r="FI23" s="518">
        <v>11.223481289999999</v>
      </c>
      <c r="FJ23" s="518">
        <v>5.8675491099999997</v>
      </c>
      <c r="FK23" s="518">
        <v>1.37568</v>
      </c>
      <c r="FL23" s="518">
        <v>42.52470658</v>
      </c>
      <c r="FM23" s="518">
        <f t="shared" si="11"/>
        <v>1185.4781401500002</v>
      </c>
      <c r="FO23" s="518">
        <v>4.5</v>
      </c>
      <c r="FP23" s="518">
        <v>18.259543069999999</v>
      </c>
      <c r="FQ23" s="518">
        <v>5.8067008300000005</v>
      </c>
      <c r="FR23" s="518">
        <f>+SUM(FO23:FQ23)</f>
        <v>28.5662439</v>
      </c>
    </row>
    <row r="24" spans="2:174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>
        <v>0</v>
      </c>
      <c r="EQ24" s="518">
        <v>0</v>
      </c>
      <c r="ER24" s="518">
        <v>1.5720535099999999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1.7720535099999999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1.1079131200000001</v>
      </c>
      <c r="FP24" s="518">
        <v>0</v>
      </c>
      <c r="FQ24" s="518">
        <v>0</v>
      </c>
      <c r="FR24" s="518">
        <f>+SUM(FO24:FQ24)</f>
        <v>1.1079131200000001</v>
      </c>
    </row>
    <row r="25" spans="2:174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308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308</v>
      </c>
      <c r="FO25" s="518">
        <v>0</v>
      </c>
      <c r="FP25" s="518">
        <v>0</v>
      </c>
      <c r="FQ25" s="518">
        <v>0</v>
      </c>
      <c r="FR25" s="518">
        <f>+SUM(FO25:FQ25)</f>
        <v>0</v>
      </c>
    </row>
    <row r="26" spans="2:174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996.49262125999996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490.56520054000003</v>
      </c>
      <c r="FM26" s="518">
        <f t="shared" si="11"/>
        <v>1487.0578218000001</v>
      </c>
      <c r="FO26" s="518">
        <v>0</v>
      </c>
      <c r="FP26" s="518">
        <v>0</v>
      </c>
      <c r="FQ26" s="518">
        <v>0</v>
      </c>
      <c r="FR26" s="518">
        <f>+SUM(FO26:FQ26)</f>
        <v>0</v>
      </c>
    </row>
    <row r="27" spans="2:174" ht="15.95" customHeight="1" x14ac:dyDescent="0.25">
      <c r="B27" s="697" t="s">
        <v>681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>
        <v>0</v>
      </c>
      <c r="EQ27" s="710">
        <v>0</v>
      </c>
      <c r="ER27" s="710">
        <v>0</v>
      </c>
      <c r="ES27" s="710">
        <v>0</v>
      </c>
      <c r="ET27" s="710">
        <v>0</v>
      </c>
      <c r="EU27" s="710">
        <v>0</v>
      </c>
      <c r="EV27" s="710">
        <v>0</v>
      </c>
      <c r="EW27" s="710">
        <v>0</v>
      </c>
      <c r="EX27" s="710">
        <v>0</v>
      </c>
      <c r="EY27" s="702">
        <f t="shared" si="10"/>
        <v>0</v>
      </c>
      <c r="EZ27" s="705"/>
      <c r="FA27" s="710">
        <v>0</v>
      </c>
      <c r="FB27" s="710">
        <v>0</v>
      </c>
      <c r="FC27" s="710">
        <v>0</v>
      </c>
      <c r="FD27" s="710">
        <v>0</v>
      </c>
      <c r="FE27" s="710">
        <v>0</v>
      </c>
      <c r="FF27" s="710">
        <v>0</v>
      </c>
      <c r="FG27" s="710">
        <v>0</v>
      </c>
      <c r="FH27" s="710">
        <v>0</v>
      </c>
      <c r="FI27" s="710">
        <v>0</v>
      </c>
      <c r="FJ27" s="710">
        <v>0</v>
      </c>
      <c r="FK27" s="710">
        <v>0</v>
      </c>
      <c r="FL27" s="710">
        <v>0</v>
      </c>
      <c r="FM27" s="702">
        <f t="shared" si="11"/>
        <v>0</v>
      </c>
      <c r="FO27" s="710">
        <v>0</v>
      </c>
      <c r="FP27" s="710">
        <v>0</v>
      </c>
      <c r="FQ27" s="710">
        <v>0</v>
      </c>
      <c r="FR27" s="702">
        <f>+SUM(FO27:FQ27)</f>
        <v>0</v>
      </c>
    </row>
    <row r="28" spans="2:174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239.13099173999998</v>
      </c>
      <c r="CU28" s="15">
        <f t="shared" si="6"/>
        <v>673.94442963999995</v>
      </c>
      <c r="CV28" s="16"/>
      <c r="CW28" s="15">
        <v>3.94294441</v>
      </c>
      <c r="CX28" s="15">
        <v>0</v>
      </c>
      <c r="CY28" s="15">
        <v>6.0474795299999995</v>
      </c>
      <c r="CZ28" s="15">
        <v>0</v>
      </c>
      <c r="DA28" s="15">
        <v>4.1738746110000005</v>
      </c>
      <c r="DB28" s="15">
        <v>40.095494670000001</v>
      </c>
      <c r="DC28" s="15">
        <v>12.057923350000001</v>
      </c>
      <c r="DD28" s="15">
        <v>13.43048027</v>
      </c>
      <c r="DE28" s="15">
        <v>0</v>
      </c>
      <c r="DF28" s="15">
        <v>5.04652748</v>
      </c>
      <c r="DG28" s="15">
        <v>5.9284950299999997</v>
      </c>
      <c r="DH28" s="15">
        <v>84.43483479999999</v>
      </c>
      <c r="DI28" s="15">
        <f t="shared" si="7"/>
        <v>175.15805415099999</v>
      </c>
      <c r="DJ28" s="16"/>
      <c r="DK28" s="15">
        <v>3.4056269500000003</v>
      </c>
      <c r="DL28" s="15">
        <v>195.72297442999999</v>
      </c>
      <c r="DM28" s="15">
        <v>0</v>
      </c>
      <c r="DN28" s="15">
        <v>38.137656679999999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5.4601331200000001</v>
      </c>
      <c r="DU28" s="15">
        <v>0.47848779800000002</v>
      </c>
      <c r="DV28" s="15">
        <v>38.593849269999993</v>
      </c>
      <c r="DW28" s="15">
        <f t="shared" si="8"/>
        <v>304.14209089799999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4.7786572130000007</v>
      </c>
      <c r="EE28" s="15">
        <v>10.075055870000002</v>
      </c>
      <c r="EF28" s="15">
        <v>0.26843026000000003</v>
      </c>
      <c r="EG28" s="15">
        <v>0</v>
      </c>
      <c r="EH28" s="15">
        <v>0.22130806</v>
      </c>
      <c r="EI28" s="15">
        <v>2.7004368300000001</v>
      </c>
      <c r="EJ28" s="15">
        <v>159.10748441999999</v>
      </c>
      <c r="EK28" s="15">
        <f t="shared" si="9"/>
        <v>197.57889929300001</v>
      </c>
      <c r="EL28" s="16"/>
      <c r="EM28" s="15">
        <v>6.3409542400000003</v>
      </c>
      <c r="EN28" s="15">
        <v>0</v>
      </c>
      <c r="EO28" s="15">
        <v>140.23750000000001</v>
      </c>
      <c r="EP28" s="15">
        <v>3.4040511600000003</v>
      </c>
      <c r="EQ28" s="15">
        <v>41.515000000000001</v>
      </c>
      <c r="ER28" s="15">
        <v>4.3390885499999996</v>
      </c>
      <c r="ES28" s="15">
        <v>0.44740564199999999</v>
      </c>
      <c r="ET28" s="15">
        <v>3.86312626</v>
      </c>
      <c r="EU28" s="15">
        <v>0.30284200999999999</v>
      </c>
      <c r="EV28" s="15">
        <v>41.117228149999995</v>
      </c>
      <c r="EW28" s="15">
        <v>1.1017395000000001</v>
      </c>
      <c r="EX28" s="15">
        <v>18.622653289999999</v>
      </c>
      <c r="EY28" s="15">
        <f t="shared" si="10"/>
        <v>261.29158880200004</v>
      </c>
      <c r="EZ28" s="16"/>
      <c r="FA28" s="15">
        <v>0.81955261000000001</v>
      </c>
      <c r="FB28" s="15">
        <v>0.36552472999999996</v>
      </c>
      <c r="FC28" s="15">
        <v>5.0077499999999997E-2</v>
      </c>
      <c r="FD28" s="15">
        <v>6.0073750000000002E-2</v>
      </c>
      <c r="FE28" s="15">
        <v>78.085751279999997</v>
      </c>
      <c r="FF28" s="15">
        <v>5.2047692799999998</v>
      </c>
      <c r="FG28" s="15">
        <v>50</v>
      </c>
      <c r="FH28" s="15">
        <v>2.7381414949999998</v>
      </c>
      <c r="FI28" s="15">
        <v>0</v>
      </c>
      <c r="FJ28" s="15">
        <v>8.0747296300000002</v>
      </c>
      <c r="FK28" s="15">
        <v>0.60996947000000001</v>
      </c>
      <c r="FL28" s="15">
        <v>52.906377227</v>
      </c>
      <c r="FM28" s="15">
        <f t="shared" si="11"/>
        <v>198.914966972</v>
      </c>
      <c r="FO28" s="15">
        <v>6.5</v>
      </c>
      <c r="FP28" s="15">
        <v>1.0914399699999999</v>
      </c>
      <c r="FQ28" s="15">
        <v>5.0814504500000002</v>
      </c>
      <c r="FR28" s="15">
        <f>+SUM(FO28:FQ28)</f>
        <v>12.67289042</v>
      </c>
    </row>
    <row r="29" spans="2:174" ht="16.5" x14ac:dyDescent="0.25">
      <c r="B29" s="694" t="s">
        <v>738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659.29117134000001</v>
      </c>
      <c r="ER29" s="15">
        <v>0</v>
      </c>
      <c r="ES29" s="15">
        <v>100</v>
      </c>
      <c r="ET29" s="15">
        <v>0</v>
      </c>
      <c r="EU29" s="15">
        <v>15.866430579999999</v>
      </c>
      <c r="EV29" s="15">
        <v>0</v>
      </c>
      <c r="EW29" s="15">
        <v>0</v>
      </c>
      <c r="EX29" s="15">
        <v>0</v>
      </c>
      <c r="EY29" s="15">
        <f t="shared" si="10"/>
        <v>775.15760192000005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0.40195622999999997</v>
      </c>
      <c r="FH29" s="15">
        <v>0</v>
      </c>
      <c r="FI29" s="15">
        <v>0</v>
      </c>
      <c r="FJ29" s="15">
        <v>3.1968052299999998</v>
      </c>
      <c r="FK29" s="15">
        <v>0</v>
      </c>
      <c r="FL29" s="15">
        <v>1003.8100102000001</v>
      </c>
      <c r="FM29" s="15">
        <f t="shared" si="11"/>
        <v>1007.4087716600001</v>
      </c>
      <c r="FO29" s="15">
        <v>6.5401219800000003</v>
      </c>
      <c r="FP29" s="15">
        <v>0</v>
      </c>
      <c r="FQ29" s="15">
        <v>0</v>
      </c>
      <c r="FR29" s="15">
        <f>+SUM(FO29:FQ29)</f>
        <v>6.5401219800000003</v>
      </c>
    </row>
    <row r="30" spans="2:174" ht="18" x14ac:dyDescent="0.25">
      <c r="B30" s="694" t="s">
        <v>739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f t="shared" si="11"/>
        <v>0</v>
      </c>
      <c r="FO30" s="15">
        <v>0</v>
      </c>
      <c r="FP30" s="15">
        <v>0</v>
      </c>
      <c r="FQ30" s="15">
        <v>0</v>
      </c>
      <c r="FR30" s="15">
        <f>+SUM(FO30:FQ30)</f>
        <v>0</v>
      </c>
    </row>
    <row r="31" spans="2:174" ht="16.5" customHeight="1" x14ac:dyDescent="0.25">
      <c r="B31" s="698" t="s">
        <v>682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f t="shared" si="11"/>
        <v>0</v>
      </c>
      <c r="FO31" s="15">
        <v>0</v>
      </c>
      <c r="FP31" s="15">
        <v>0</v>
      </c>
      <c r="FQ31" s="15">
        <v>0</v>
      </c>
      <c r="FR31" s="15">
        <f>+SUM(FO31:FQ31)</f>
        <v>0</v>
      </c>
    </row>
    <row r="32" spans="2:174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v>0</v>
      </c>
      <c r="FQ32" s="15">
        <v>0</v>
      </c>
      <c r="FR32" s="15">
        <f>+SUM(FO32:FQ32)</f>
        <v>0</v>
      </c>
    </row>
    <row r="33" spans="2:174" ht="15.75" x14ac:dyDescent="0.25">
      <c r="B33" s="690" t="s">
        <v>97</v>
      </c>
      <c r="C33" s="20">
        <f>+C34+C35</f>
        <v>71.916181824252163</v>
      </c>
      <c r="D33" s="20">
        <f t="shared" ref="D33:N33" si="212">+D34+D35</f>
        <v>171.91786314284889</v>
      </c>
      <c r="E33" s="20">
        <f t="shared" si="212"/>
        <v>31.310150824296102</v>
      </c>
      <c r="F33" s="20">
        <f t="shared" si="212"/>
        <v>47.479287569279634</v>
      </c>
      <c r="G33" s="20">
        <f t="shared" si="212"/>
        <v>45.174890406801595</v>
      </c>
      <c r="H33" s="20">
        <f t="shared" si="212"/>
        <v>148.65682925886665</v>
      </c>
      <c r="I33" s="20">
        <f t="shared" si="212"/>
        <v>112.98072296234182</v>
      </c>
      <c r="J33" s="20">
        <f t="shared" si="212"/>
        <v>110.53026212849467</v>
      </c>
      <c r="K33" s="20">
        <f t="shared" si="212"/>
        <v>134.81070680094803</v>
      </c>
      <c r="L33" s="20">
        <f t="shared" si="212"/>
        <v>374.85018151302876</v>
      </c>
      <c r="M33" s="20">
        <f t="shared" si="212"/>
        <v>286.0621067223725</v>
      </c>
      <c r="N33" s="20">
        <f t="shared" si="212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13">+R34+R35</f>
        <v>393.02055336898479</v>
      </c>
      <c r="S33" s="20">
        <f t="shared" si="213"/>
        <v>160.63644129584756</v>
      </c>
      <c r="T33" s="20">
        <f t="shared" si="213"/>
        <v>196.72755124581221</v>
      </c>
      <c r="U33" s="20">
        <f t="shared" si="213"/>
        <v>249.16679307688324</v>
      </c>
      <c r="V33" s="20">
        <f t="shared" si="213"/>
        <v>255.00489173969686</v>
      </c>
      <c r="W33" s="20">
        <f t="shared" si="213"/>
        <v>45.944896055994008</v>
      </c>
      <c r="X33" s="20">
        <f t="shared" si="213"/>
        <v>50.281744562858563</v>
      </c>
      <c r="Y33" s="20">
        <f t="shared" si="213"/>
        <v>115.42177605346419</v>
      </c>
      <c r="Z33" s="20">
        <f t="shared" si="213"/>
        <v>390.07316894030129</v>
      </c>
      <c r="AA33" s="20">
        <f t="shared" si="213"/>
        <v>302.2807340851187</v>
      </c>
      <c r="AB33" s="20">
        <f t="shared" si="213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14">+AF34+AF35</f>
        <v>540.42051401661138</v>
      </c>
      <c r="AG33" s="20">
        <f t="shared" si="214"/>
        <v>807.93409886000006</v>
      </c>
      <c r="AH33" s="20">
        <f t="shared" si="214"/>
        <v>275.25214923502472</v>
      </c>
      <c r="AI33" s="20">
        <f t="shared" si="214"/>
        <v>-49.28401446370772</v>
      </c>
      <c r="AJ33" s="20">
        <f t="shared" si="214"/>
        <v>-86.338716438652341</v>
      </c>
      <c r="AK33" s="20">
        <f t="shared" si="214"/>
        <v>-51.231159627751353</v>
      </c>
      <c r="AL33" s="20">
        <f t="shared" si="214"/>
        <v>43.508733962616702</v>
      </c>
      <c r="AM33" s="20">
        <f t="shared" si="214"/>
        <v>97.398399887259416</v>
      </c>
      <c r="AN33" s="20">
        <f t="shared" si="214"/>
        <v>433.61955032428477</v>
      </c>
      <c r="AO33" s="20">
        <f t="shared" si="214"/>
        <v>530.61447139559573</v>
      </c>
      <c r="AP33" s="20">
        <f t="shared" si="214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15">+AT34+AT35</f>
        <v>302.48078396180154</v>
      </c>
      <c r="AU33" s="20">
        <f t="shared" si="215"/>
        <v>908.28957570300156</v>
      </c>
      <c r="AV33" s="20">
        <f t="shared" si="215"/>
        <v>1268.6463822642561</v>
      </c>
      <c r="AW33" s="20">
        <f t="shared" si="215"/>
        <v>576.35215473884364</v>
      </c>
      <c r="AX33" s="20">
        <f t="shared" si="215"/>
        <v>617.85635966159077</v>
      </c>
      <c r="AY33" s="20">
        <f t="shared" si="215"/>
        <v>119.3975591668376</v>
      </c>
      <c r="AZ33" s="20">
        <f t="shared" si="215"/>
        <v>1287.8423196832723</v>
      </c>
      <c r="BA33" s="20">
        <f t="shared" si="215"/>
        <v>1510.4193410100002</v>
      </c>
      <c r="BB33" s="20">
        <f t="shared" si="215"/>
        <v>556.71035962999963</v>
      </c>
      <c r="BC33" s="20">
        <f t="shared" si="215"/>
        <v>522.74518881999961</v>
      </c>
      <c r="BD33" s="20">
        <f t="shared" si="215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16">+BH34+BH35</f>
        <v>1076.8005552504007</v>
      </c>
      <c r="BI33" s="20">
        <f t="shared" si="216"/>
        <v>894.66758625699981</v>
      </c>
      <c r="BJ33" s="20">
        <f t="shared" si="216"/>
        <v>278.54208751259995</v>
      </c>
      <c r="BK33" s="20">
        <f t="shared" si="216"/>
        <v>140.62038801460005</v>
      </c>
      <c r="BL33" s="20">
        <f t="shared" si="216"/>
        <v>-12.274739586400052</v>
      </c>
      <c r="BM33" s="20">
        <f t="shared" si="216"/>
        <v>-66.470335326599894</v>
      </c>
      <c r="BN33" s="20">
        <f t="shared" si="216"/>
        <v>30.082291707800007</v>
      </c>
      <c r="BO33" s="20">
        <f t="shared" si="216"/>
        <v>96.892145236600072</v>
      </c>
      <c r="BP33" s="20">
        <f t="shared" si="216"/>
        <v>485.21785322580001</v>
      </c>
      <c r="BQ33" s="20">
        <f t="shared" si="216"/>
        <v>26.389714540199996</v>
      </c>
      <c r="BR33" s="20">
        <f t="shared" si="216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7">+BV34+BV35</f>
        <v>-287.19075212440003</v>
      </c>
      <c r="BW33" s="20">
        <f t="shared" si="217"/>
        <v>174.0533172083999</v>
      </c>
      <c r="BX33" s="20">
        <f t="shared" si="217"/>
        <v>-72.374348259200062</v>
      </c>
      <c r="BY33" s="20">
        <f t="shared" si="217"/>
        <v>166.26857120919993</v>
      </c>
      <c r="BZ33" s="20">
        <f t="shared" si="217"/>
        <v>351.07667011899997</v>
      </c>
      <c r="CA33" s="20">
        <f t="shared" si="217"/>
        <v>-144.26417812180006</v>
      </c>
      <c r="CB33" s="20">
        <f t="shared" si="217"/>
        <v>-20.456917488600038</v>
      </c>
      <c r="CC33" s="20">
        <f t="shared" si="217"/>
        <v>-164.22502559520001</v>
      </c>
      <c r="CD33" s="20">
        <f t="shared" si="217"/>
        <v>116.30664190060003</v>
      </c>
      <c r="CE33" s="20">
        <f t="shared" si="217"/>
        <v>249.89060457840003</v>
      </c>
      <c r="CF33" s="20">
        <f t="shared" si="217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8">+CJ34+CJ35</f>
        <v>27.805038975999992</v>
      </c>
      <c r="CK33" s="20">
        <f t="shared" si="218"/>
        <v>1122.7439583181995</v>
      </c>
      <c r="CL33" s="20">
        <f t="shared" si="218"/>
        <v>-859.79791557980002</v>
      </c>
      <c r="CM33" s="20">
        <f t="shared" si="218"/>
        <v>-65.406365840800106</v>
      </c>
      <c r="CN33" s="20">
        <f t="shared" si="218"/>
        <v>-41.58287801520023</v>
      </c>
      <c r="CO33" s="20">
        <f t="shared" si="218"/>
        <v>5.5105773891999732</v>
      </c>
      <c r="CP33" s="20">
        <f t="shared" si="218"/>
        <v>82.948528867799965</v>
      </c>
      <c r="CQ33" s="20">
        <f t="shared" si="218"/>
        <v>592.9594332600002</v>
      </c>
      <c r="CR33" s="20">
        <f t="shared" si="218"/>
        <v>-237.62949098352925</v>
      </c>
      <c r="CS33" s="20">
        <f t="shared" si="218"/>
        <v>39.714082911739666</v>
      </c>
      <c r="CT33" s="20">
        <f t="shared" si="218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9">+CX34+CX35</f>
        <v>409.92641279356951</v>
      </c>
      <c r="CY33" s="20">
        <f t="shared" si="219"/>
        <v>115.36064478947185</v>
      </c>
      <c r="CZ33" s="20">
        <f t="shared" si="219"/>
        <v>57.55999218119095</v>
      </c>
      <c r="DA33" s="20">
        <f t="shared" si="219"/>
        <v>-42.893023925176422</v>
      </c>
      <c r="DB33" s="20">
        <f t="shared" si="219"/>
        <v>607.55410635203054</v>
      </c>
      <c r="DC33" s="20">
        <f t="shared" si="219"/>
        <v>-64.111407807970423</v>
      </c>
      <c r="DD33" s="20">
        <f t="shared" si="219"/>
        <v>103.53834271272123</v>
      </c>
      <c r="DE33" s="20">
        <f t="shared" si="219"/>
        <v>277.14714007880127</v>
      </c>
      <c r="DF33" s="20">
        <f t="shared" si="219"/>
        <v>-144.27631096030044</v>
      </c>
      <c r="DG33" s="20">
        <f t="shared" si="219"/>
        <v>168.42189317282885</v>
      </c>
      <c r="DH33" s="20">
        <f t="shared" si="219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20">+DL34+DL35</f>
        <v>37.470486846397954</v>
      </c>
      <c r="DM33" s="20">
        <f t="shared" si="220"/>
        <v>197.37799027357522</v>
      </c>
      <c r="DN33" s="20">
        <f t="shared" si="220"/>
        <v>151.13685252689879</v>
      </c>
      <c r="DO33" s="20">
        <f t="shared" si="220"/>
        <v>75.604552229472205</v>
      </c>
      <c r="DP33" s="20">
        <f t="shared" si="220"/>
        <v>488.17078632770972</v>
      </c>
      <c r="DQ33" s="20">
        <f t="shared" si="220"/>
        <v>241.98073873919105</v>
      </c>
      <c r="DR33" s="20">
        <f t="shared" si="220"/>
        <v>67.352246925691603</v>
      </c>
      <c r="DS33" s="20">
        <f t="shared" si="220"/>
        <v>10.245061255949338</v>
      </c>
      <c r="DT33" s="20">
        <f t="shared" si="220"/>
        <v>-258.60851436799891</v>
      </c>
      <c r="DU33" s="20">
        <f t="shared" si="220"/>
        <v>194.19698615656699</v>
      </c>
      <c r="DV33" s="20">
        <f t="shared" si="220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21">+DZ34+DZ35</f>
        <v>-85.095506712242056</v>
      </c>
      <c r="EA33" s="20">
        <f t="shared" si="221"/>
        <v>64.993440395484527</v>
      </c>
      <c r="EB33" s="20">
        <f t="shared" si="221"/>
        <v>-44.63280440568721</v>
      </c>
      <c r="EC33" s="20">
        <f t="shared" si="221"/>
        <v>96.282524841681038</v>
      </c>
      <c r="ED33" s="20">
        <f t="shared" si="221"/>
        <v>-120.13661125265128</v>
      </c>
      <c r="EE33" s="20">
        <f t="shared" si="221"/>
        <v>81.48952841412401</v>
      </c>
      <c r="EF33" s="20">
        <f t="shared" si="221"/>
        <v>122.51006849125304</v>
      </c>
      <c r="EG33" s="20">
        <f t="shared" si="221"/>
        <v>15.882604248019049</v>
      </c>
      <c r="EH33" s="20">
        <f t="shared" si="221"/>
        <v>25.191445139526213</v>
      </c>
      <c r="EI33" s="20">
        <f t="shared" si="221"/>
        <v>-25.957580368446628</v>
      </c>
      <c r="EJ33" s="20">
        <f t="shared" si="221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22">+EN34+EN35</f>
        <v>48.913780861869043</v>
      </c>
      <c r="EO33" s="20">
        <f t="shared" si="222"/>
        <v>318.7818475646834</v>
      </c>
      <c r="EP33" s="20">
        <f t="shared" si="222"/>
        <v>68.241472006153657</v>
      </c>
      <c r="EQ33" s="20">
        <f t="shared" si="222"/>
        <v>47.981825835858835</v>
      </c>
      <c r="ER33" s="20">
        <f t="shared" si="222"/>
        <v>-17.961547580637703</v>
      </c>
      <c r="ES33" s="20">
        <f t="shared" si="222"/>
        <v>273.70450770248101</v>
      </c>
      <c r="ET33" s="20">
        <f t="shared" si="222"/>
        <v>91.252648420089301</v>
      </c>
      <c r="EU33" s="20">
        <f t="shared" si="222"/>
        <v>-0.50998455405753873</v>
      </c>
      <c r="EV33" s="20">
        <f t="shared" ref="EV33:EX33" si="223">+EV34+EV35</f>
        <v>46.930860603582417</v>
      </c>
      <c r="EW33" s="20">
        <f t="shared" si="223"/>
        <v>28.706501371562368</v>
      </c>
      <c r="EX33" s="20">
        <f t="shared" si="223"/>
        <v>470.43577098745834</v>
      </c>
      <c r="EY33" s="20">
        <f t="shared" si="10"/>
        <v>1336.1482797143206</v>
      </c>
      <c r="EZ33" s="574"/>
      <c r="FA33" s="20">
        <f t="shared" ref="FA33:FL33" si="224">+FA34+FA35</f>
        <v>3035.5227246622021</v>
      </c>
      <c r="FB33" s="20">
        <f t="shared" si="224"/>
        <v>22.345605930431329</v>
      </c>
      <c r="FC33" s="20">
        <f t="shared" si="224"/>
        <v>47.446988601354263</v>
      </c>
      <c r="FD33" s="20">
        <f t="shared" si="224"/>
        <v>700.40691066253726</v>
      </c>
      <c r="FE33" s="20">
        <f t="shared" si="224"/>
        <v>80.012077606413357</v>
      </c>
      <c r="FF33" s="20">
        <f t="shared" si="224"/>
        <v>72.977785083933298</v>
      </c>
      <c r="FG33" s="20">
        <f t="shared" si="224"/>
        <v>184.29804020986742</v>
      </c>
      <c r="FH33" s="20">
        <f t="shared" si="224"/>
        <v>74.045657562984076</v>
      </c>
      <c r="FI33" s="20">
        <f t="shared" si="224"/>
        <v>41.179031690963299</v>
      </c>
      <c r="FJ33" s="20">
        <f t="shared" si="224"/>
        <v>67.862655733977761</v>
      </c>
      <c r="FK33" s="20">
        <f t="shared" si="224"/>
        <v>360.56378850832084</v>
      </c>
      <c r="FL33" s="20">
        <f t="shared" si="224"/>
        <v>375.43587877185638</v>
      </c>
      <c r="FM33" s="20">
        <f t="shared" si="11"/>
        <v>5062.0971450248417</v>
      </c>
      <c r="FO33" s="20">
        <f>+FO34+FO35</f>
        <v>268.22612139412399</v>
      </c>
      <c r="FP33" s="20">
        <f t="shared" ref="FP33:FQ33" si="225">+FP34+FP35</f>
        <v>279.62450417227751</v>
      </c>
      <c r="FQ33" s="20">
        <f t="shared" si="225"/>
        <v>751.38609305218472</v>
      </c>
      <c r="FR33" s="20">
        <f>+SUM(FO33:FQ33)</f>
        <v>1299.2367186185861</v>
      </c>
    </row>
    <row r="34" spans="2:174" x14ac:dyDescent="0.25">
      <c r="B34" s="691" t="s">
        <v>695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>
        <v>107.21715182426519</v>
      </c>
      <c r="EQ34" s="711">
        <v>59.494907550000015</v>
      </c>
      <c r="ER34" s="711">
        <v>20.022057450000002</v>
      </c>
      <c r="ES34" s="711">
        <v>73.921574963058262</v>
      </c>
      <c r="ET34" s="711">
        <v>48.972382821806079</v>
      </c>
      <c r="EU34" s="711">
        <v>37.672333592243163</v>
      </c>
      <c r="EV34" s="711">
        <v>69.769960882780666</v>
      </c>
      <c r="EW34" s="711">
        <v>68.821151580000006</v>
      </c>
      <c r="EX34" s="711">
        <v>159.76211148952061</v>
      </c>
      <c r="EY34" s="15">
        <f t="shared" si="10"/>
        <v>1061.5571204729326</v>
      </c>
      <c r="EZ34" s="16"/>
      <c r="FA34" s="711">
        <v>3178.4990304430262</v>
      </c>
      <c r="FB34" s="711">
        <v>21.343470840203427</v>
      </c>
      <c r="FC34" s="711">
        <v>38.669789509999987</v>
      </c>
      <c r="FD34" s="711">
        <v>750.51768507638144</v>
      </c>
      <c r="FE34" s="711">
        <v>274.3482293564133</v>
      </c>
      <c r="FF34" s="711">
        <v>70.579291493933411</v>
      </c>
      <c r="FG34" s="711">
        <v>228.78616906986741</v>
      </c>
      <c r="FH34" s="711">
        <v>120.5056846729841</v>
      </c>
      <c r="FI34" s="711">
        <v>48.018990720963352</v>
      </c>
      <c r="FJ34" s="711">
        <v>91.451761933977821</v>
      </c>
      <c r="FK34" s="711">
        <v>179.60740790832068</v>
      </c>
      <c r="FL34" s="711">
        <v>429.95400623185651</v>
      </c>
      <c r="FM34" s="15">
        <f t="shared" si="11"/>
        <v>5432.2815172579276</v>
      </c>
      <c r="FO34" s="711">
        <v>228.99516111412393</v>
      </c>
      <c r="FP34" s="711">
        <v>83.393095442277485</v>
      </c>
      <c r="FQ34" s="711">
        <v>867.83173512218457</v>
      </c>
      <c r="FR34" s="15">
        <f>+SUM(FO34:FQ34)</f>
        <v>1180.219991678586</v>
      </c>
    </row>
    <row r="35" spans="2:174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42.253931169999596</v>
      </c>
      <c r="BE35" s="15">
        <f t="shared" si="3"/>
        <v>3081.5183773425729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>
        <v>-38.97567981811153</v>
      </c>
      <c r="EQ35" s="15">
        <v>-11.51308171414118</v>
      </c>
      <c r="ER35" s="15">
        <v>-37.983605030637705</v>
      </c>
      <c r="ES35" s="15">
        <v>199.78293273942273</v>
      </c>
      <c r="ET35" s="15">
        <v>42.280265598283222</v>
      </c>
      <c r="EU35" s="15">
        <v>-38.182318146300702</v>
      </c>
      <c r="EV35" s="15">
        <v>-22.839100279198249</v>
      </c>
      <c r="EW35" s="15">
        <v>-40.114650208437638</v>
      </c>
      <c r="EX35" s="15">
        <v>310.67365949793776</v>
      </c>
      <c r="EY35" s="15">
        <f t="shared" si="10"/>
        <v>274.5911592413878</v>
      </c>
      <c r="EZ35" s="16"/>
      <c r="FA35" s="15">
        <v>-142.97630578082396</v>
      </c>
      <c r="FB35" s="15">
        <v>1.0021350902279025</v>
      </c>
      <c r="FC35" s="15">
        <v>8.7771990913542766</v>
      </c>
      <c r="FD35" s="15">
        <v>-50.110774413844183</v>
      </c>
      <c r="FE35" s="15">
        <v>-194.33615174999994</v>
      </c>
      <c r="FF35" s="15">
        <v>2.3984935899998945</v>
      </c>
      <c r="FG35" s="15">
        <v>-44.488128859999996</v>
      </c>
      <c r="FH35" s="15">
        <v>-46.460027110000034</v>
      </c>
      <c r="FI35" s="15">
        <v>-6.839959030000049</v>
      </c>
      <c r="FJ35" s="15">
        <v>-23.58910620000006</v>
      </c>
      <c r="FK35" s="15">
        <v>180.95638060000016</v>
      </c>
      <c r="FL35" s="15">
        <v>-54.518127460000116</v>
      </c>
      <c r="FM35" s="15">
        <f t="shared" si="11"/>
        <v>-370.18437223308615</v>
      </c>
      <c r="FO35" s="15">
        <v>39.230960280000076</v>
      </c>
      <c r="FP35" s="15">
        <v>196.23140873</v>
      </c>
      <c r="FQ35" s="15">
        <v>-116.44564206999988</v>
      </c>
      <c r="FR35" s="15">
        <f>+SUM(FO35:FQ35)</f>
        <v>119.01672694000021</v>
      </c>
    </row>
    <row r="36" spans="2:174" ht="15.75" x14ac:dyDescent="0.25">
      <c r="B36" s="690" t="s">
        <v>40</v>
      </c>
      <c r="C36" s="20">
        <f>+C37+C39+C40+C41+C42</f>
        <v>-498.32628305413522</v>
      </c>
      <c r="D36" s="20">
        <f t="shared" ref="D36" si="226">+D37+D39+D40+D41+D42</f>
        <v>375.37547316401964</v>
      </c>
      <c r="E36" s="20">
        <f t="shared" ref="E36" si="227">+E37+E39+E40+E41+E42</f>
        <v>394.94632165421524</v>
      </c>
      <c r="F36" s="20">
        <f t="shared" ref="F36" si="228">+F37+F39+F40+F41+F42</f>
        <v>214.97149683806583</v>
      </c>
      <c r="G36" s="20">
        <f t="shared" ref="G36" si="229">+G37+G39+G40+G41+G42</f>
        <v>-190.16956436803014</v>
      </c>
      <c r="H36" s="20">
        <f t="shared" ref="H36" si="230">+H37+H39+H40+H41+H42</f>
        <v>186.58146668604641</v>
      </c>
      <c r="I36" s="20">
        <f t="shared" ref="I36" si="231">+I37+I39+I40+I41+I42</f>
        <v>62.940405962719439</v>
      </c>
      <c r="J36" s="20">
        <f t="shared" ref="J36" si="232">+J37+J39+J40+J41+J42</f>
        <v>870.71766929430351</v>
      </c>
      <c r="K36" s="20">
        <f t="shared" ref="K36" si="233">+K37+K39+K40+K41+K42</f>
        <v>280.54608180386111</v>
      </c>
      <c r="L36" s="20">
        <f t="shared" ref="L36" si="234">+L37+L39+L40+L41+L42</f>
        <v>357.63372192410088</v>
      </c>
      <c r="M36" s="20">
        <f t="shared" ref="M36" si="235">+M37+M39+M40+M41+M42</f>
        <v>230.78352471259629</v>
      </c>
      <c r="N36" s="20">
        <f t="shared" ref="N36" si="236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37">+R37+R39+R40+R41+R42</f>
        <v>648.17415221793897</v>
      </c>
      <c r="S36" s="20">
        <f t="shared" ref="S36" si="238">+S37+S39+S40+S41+S42</f>
        <v>55.527431350606747</v>
      </c>
      <c r="T36" s="20">
        <f t="shared" ref="T36" si="239">+T37+T39+T40+T41+T42</f>
        <v>476.08406819570803</v>
      </c>
      <c r="U36" s="20">
        <f t="shared" ref="U36" si="240">+U37+U39+U40+U41+U42</f>
        <v>282.62245137977487</v>
      </c>
      <c r="V36" s="20">
        <f t="shared" ref="V36" si="241">+V37+V39+V40+V41+V42</f>
        <v>-503.92439808744564</v>
      </c>
      <c r="W36" s="20">
        <f t="shared" ref="W36" si="242">+W37+W39+W40+W41+W42</f>
        <v>718.48532734562673</v>
      </c>
      <c r="X36" s="20">
        <f t="shared" ref="X36" si="243">+X37+X39+X40+X41+X42</f>
        <v>167.2503017071098</v>
      </c>
      <c r="Y36" s="20">
        <f t="shared" ref="Y36" si="244">+Y37+Y39+Y40+Y41+Y42</f>
        <v>219.6670166648438</v>
      </c>
      <c r="Z36" s="20">
        <f t="shared" ref="Z36" si="245">+Z37+Z39+Z40+Z41+Z42</f>
        <v>302.13093979371644</v>
      </c>
      <c r="AA36" s="20">
        <f t="shared" ref="AA36" si="246">+AA37+AA39+AA40+AA41+AA42</f>
        <v>203.57323106599378</v>
      </c>
      <c r="AB36" s="20">
        <f t="shared" ref="AB36" si="247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8">+AF37+AF39+AF40+AF41+AF42</f>
        <v>-275.64476229454283</v>
      </c>
      <c r="AG36" s="20">
        <f t="shared" ref="AG36" si="249">+AG37+AG39+AG40+AG41+AG42</f>
        <v>-180.08449238093095</v>
      </c>
      <c r="AH36" s="20">
        <f t="shared" ref="AH36" si="250">+AH37+AH39+AH40+AH41+AH42</f>
        <v>-79.774902062211609</v>
      </c>
      <c r="AI36" s="20">
        <f t="shared" ref="AI36" si="251">+AI37+AI39+AI40+AI41+AI42</f>
        <v>252.2076286333712</v>
      </c>
      <c r="AJ36" s="20">
        <f t="shared" ref="AJ36" si="252">+AJ37+AJ39+AJ40+AJ41+AJ42</f>
        <v>-75.733680966654816</v>
      </c>
      <c r="AK36" s="20">
        <f t="shared" ref="AK36" si="253">+AK37+AK39+AK40+AK41+AK42</f>
        <v>-426.27425133831298</v>
      </c>
      <c r="AL36" s="20">
        <f t="shared" ref="AL36" si="254">+AL37+AL39+AL40+AL41+AL42</f>
        <v>490.41203375892593</v>
      </c>
      <c r="AM36" s="20">
        <f t="shared" ref="AM36" si="255">+AM37+AM39+AM40+AM41+AM42</f>
        <v>338.92552693688697</v>
      </c>
      <c r="AN36" s="20">
        <f t="shared" ref="AN36" si="256">+AN37+AN39+AN40+AN41+AN42</f>
        <v>497.75897517687253</v>
      </c>
      <c r="AO36" s="20">
        <f t="shared" ref="AO36" si="257">+AO37+AO39+AO40+AO41+AO42</f>
        <v>510.00383021308119</v>
      </c>
      <c r="AP36" s="20">
        <f t="shared" ref="AP36" si="258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9">+AT37+AT39+AT40+AT41+AT42</f>
        <v>73.398947695924534</v>
      </c>
      <c r="AU36" s="20">
        <f t="shared" ref="AU36" si="260">+AU37+AU39+AU40+AU41+AU42</f>
        <v>-20.511897311989628</v>
      </c>
      <c r="AV36" s="20">
        <f t="shared" ref="AV36" si="261">+AV37+AV39+AV40+AV41+AV42</f>
        <v>201.90923894212574</v>
      </c>
      <c r="AW36" s="20">
        <f t="shared" ref="AW36" si="262">+AW37+AW39+AW40+AW41+AW42</f>
        <v>657.59234249029635</v>
      </c>
      <c r="AX36" s="20">
        <f t="shared" ref="AX36" si="263">+AX37+AX39+AX40+AX41+AX42</f>
        <v>-56.497757060484275</v>
      </c>
      <c r="AY36" s="20">
        <f t="shared" ref="AY36" si="264">+AY37+AY39+AY40+AY41+AY42</f>
        <v>109.60077785417279</v>
      </c>
      <c r="AZ36" s="20">
        <f t="shared" ref="AZ36" si="265">+AZ37+AZ39+AZ40+AZ41+AZ42</f>
        <v>0.92389875828707169</v>
      </c>
      <c r="BA36" s="20">
        <f t="shared" ref="BA36" si="266">+BA37+BA39+BA40+BA41+BA42</f>
        <v>-42.577991291012466</v>
      </c>
      <c r="BB36" s="20">
        <f t="shared" ref="BB36" si="267">+BB37+BB39+BB40+BB41+BB42</f>
        <v>66.757854414267428</v>
      </c>
      <c r="BC36" s="20">
        <f t="shared" ref="BC36" si="268">+BC37+BC39+BC40+BC41+BC42</f>
        <v>991.71681951581627</v>
      </c>
      <c r="BD36" s="20">
        <f t="shared" ref="BD36" si="269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70">+BH37+BH39+BH40+BH41+BH42</f>
        <v>-624.81114387666696</v>
      </c>
      <c r="BI36" s="20">
        <f t="shared" ref="BI36" si="271">+BI37+BI39+BI40+BI41+BI42</f>
        <v>-45.423187733261074</v>
      </c>
      <c r="BJ36" s="20">
        <f t="shared" ref="BJ36" si="272">+BJ37+BJ39+BJ40+BJ41+BJ42</f>
        <v>3.3040745899325259</v>
      </c>
      <c r="BK36" s="20">
        <f t="shared" ref="BK36" si="273">+BK37+BK39+BK40+BK41+BK42</f>
        <v>1647.0615251757856</v>
      </c>
      <c r="BL36" s="20">
        <f t="shared" ref="BL36" si="274">+BL37+BL39+BL40+BL41+BL42</f>
        <v>797.40213654878403</v>
      </c>
      <c r="BM36" s="20">
        <f t="shared" ref="BM36" si="275">+BM37+BM39+BM40+BM41+BM42</f>
        <v>-136.90637008428433</v>
      </c>
      <c r="BN36" s="20">
        <f t="shared" ref="BN36" si="276">+BN37+BN39+BN40+BN41+BN42</f>
        <v>407.53712239507888</v>
      </c>
      <c r="BO36" s="20">
        <f t="shared" ref="BO36" si="277">+BO37+BO39+BO40+BO41+BO42</f>
        <v>-484.55990832043119</v>
      </c>
      <c r="BP36" s="20">
        <f t="shared" ref="BP36" si="278">+BP37+BP39+BP40+BP41+BP42</f>
        <v>-322.03641141399748</v>
      </c>
      <c r="BQ36" s="20">
        <f t="shared" ref="BQ36" si="279">+BQ37+BQ39+BQ40+BQ41+BQ42</f>
        <v>-596.9057359200433</v>
      </c>
      <c r="BR36" s="20">
        <f t="shared" ref="BR36" si="280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81">+BV37+BV39+BV40+BV41+BV42</f>
        <v>-139.70604791768079</v>
      </c>
      <c r="BW36" s="20">
        <f t="shared" ref="BW36" si="282">+BW37+BW39+BW40+BW41+BW42</f>
        <v>193.23369265410827</v>
      </c>
      <c r="BX36" s="20">
        <f t="shared" ref="BX36" si="283">+BX37+BX39+BX40+BX41+BX42</f>
        <v>-95.418986440131505</v>
      </c>
      <c r="BY36" s="20">
        <f t="shared" ref="BY36" si="284">+BY37+BY39+BY40+BY41+BY42</f>
        <v>61.604796590647076</v>
      </c>
      <c r="BZ36" s="20">
        <f t="shared" ref="BZ36" si="285">+BZ37+BZ39+BZ40+BZ41+BZ42</f>
        <v>87.918137484729954</v>
      </c>
      <c r="CA36" s="20">
        <f t="shared" ref="CA36" si="286">+CA37+CA39+CA40+CA41+CA42</f>
        <v>122.20000555326118</v>
      </c>
      <c r="CB36" s="20">
        <f t="shared" ref="CB36" si="287">+CB37+CB39+CB40+CB41+CB42</f>
        <v>-119.41021757785705</v>
      </c>
      <c r="CC36" s="20">
        <f t="shared" ref="CC36" si="288">+CC37+CC39+CC40+CC41+CC42</f>
        <v>113.93169178275947</v>
      </c>
      <c r="CD36" s="20">
        <f t="shared" ref="CD36" si="289">+CD37+CD39+CD40+CD41+CD42</f>
        <v>223.24027100621851</v>
      </c>
      <c r="CE36" s="20">
        <f t="shared" ref="CE36" si="290">+CE37+CE39+CE40+CE41+CE42</f>
        <v>-285.14809702262278</v>
      </c>
      <c r="CF36" s="20">
        <f t="shared" ref="CF36" si="291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92">+CJ37+CJ39+CJ40+CJ41+CJ42</f>
        <v>-550.07882533694749</v>
      </c>
      <c r="CK36" s="20">
        <f t="shared" ref="CK36" si="293">+CK37+CK39+CK40+CK41+CK42</f>
        <v>699.42406291402358</v>
      </c>
      <c r="CL36" s="20">
        <f t="shared" ref="CL36" si="294">+CL37+CL39+CL40+CL41+CL42</f>
        <v>-259.98912460492335</v>
      </c>
      <c r="CM36" s="20">
        <f t="shared" ref="CM36" si="295">+CM37+CM39+CM40+CM41+CM42</f>
        <v>376.17700412832704</v>
      </c>
      <c r="CN36" s="20">
        <f t="shared" ref="CN36" si="296">+CN37+CN39+CN40+CN41+CN42</f>
        <v>35.749466896864959</v>
      </c>
      <c r="CO36" s="20">
        <f t="shared" ref="CO36" si="297">+CO37+CO39+CO40+CO41+CO42</f>
        <v>-53.5593489105391</v>
      </c>
      <c r="CP36" s="20">
        <f t="shared" ref="CP36" si="298">+CP37+CP39+CP40+CP41+CP42</f>
        <v>-38.100119396436469</v>
      </c>
      <c r="CQ36" s="20">
        <f t="shared" ref="CQ36" si="299">+CQ37+CQ39+CQ40+CQ41+CQ42</f>
        <v>115.0933526111758</v>
      </c>
      <c r="CR36" s="20">
        <f t="shared" ref="CR36" si="300">+CR37+CR39+CR40+CR41+CR42</f>
        <v>-837.03709466449982</v>
      </c>
      <c r="CS36" s="20">
        <f t="shared" ref="CS36" si="301">+CS37+CS39+CS40+CS41+CS42</f>
        <v>134.26115471129887</v>
      </c>
      <c r="CT36" s="20">
        <f t="shared" ref="CT36" si="302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303">+CX37+CX39+CX40+CX41+CX42</f>
        <v>-747.7741847990211</v>
      </c>
      <c r="CY36" s="20">
        <f t="shared" ref="CY36" si="304">+CY37+CY39+CY40+CY41+CY42</f>
        <v>229.94892820548623</v>
      </c>
      <c r="CZ36" s="20">
        <f t="shared" ref="CZ36" si="305">+CZ37+CZ39+CZ40+CZ41+CZ42</f>
        <v>1218.3765680697595</v>
      </c>
      <c r="DA36" s="20">
        <f t="shared" ref="DA36" si="306">+DA37+DA39+DA40+DA41+DA42</f>
        <v>-106.67983895314939</v>
      </c>
      <c r="DB36" s="20">
        <f t="shared" ref="DB36" si="307">+DB37+DB39+DB40+DB41+DB42</f>
        <v>690.25196453481612</v>
      </c>
      <c r="DC36" s="20">
        <f t="shared" ref="DC36" si="308">+DC37+DC39+DC40+DC41+DC42</f>
        <v>674.40891192249615</v>
      </c>
      <c r="DD36" s="20">
        <f t="shared" ref="DD36" si="309">+DD37+DD39+DD40+DD41+DD42</f>
        <v>-364.79389263957933</v>
      </c>
      <c r="DE36" s="20">
        <f t="shared" ref="DE36" si="310">+DE37+DE39+DE40+DE41+DE42</f>
        <v>-277.49802724965593</v>
      </c>
      <c r="DF36" s="20">
        <f t="shared" ref="DF36" si="311">+DF37+DF39+DF40+DF41+DF42</f>
        <v>-314.51740420305276</v>
      </c>
      <c r="DG36" s="20">
        <f t="shared" ref="DG36" si="312">+DG37+DG39+DG40+DG41+DG42</f>
        <v>531.83585718027507</v>
      </c>
      <c r="DH36" s="20">
        <f t="shared" ref="DH36" si="313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14">+DL37+DL39+DL40+DL41+DL42</f>
        <v>-46.042432673922235</v>
      </c>
      <c r="DM36" s="20">
        <f t="shared" ref="DM36" si="315">+DM37+DM39+DM40+DM41+DM42</f>
        <v>-2.2942036970726818</v>
      </c>
      <c r="DN36" s="20">
        <f t="shared" ref="DN36" si="316">+DN37+DN39+DN40+DN41+DN42</f>
        <v>-574.54099521420164</v>
      </c>
      <c r="DO36" s="20">
        <f t="shared" ref="DO36" si="317">+DO37+DO39+DO40+DO41+DO42</f>
        <v>332.84661325233213</v>
      </c>
      <c r="DP36" s="20">
        <f t="shared" ref="DP36" si="318">+DP37+DP39+DP40+DP41+DP42</f>
        <v>-27.42344227815552</v>
      </c>
      <c r="DQ36" s="20">
        <f t="shared" ref="DQ36" si="319">+DQ37+DQ39+DQ40+DQ41+DQ42</f>
        <v>-60.855484321101436</v>
      </c>
      <c r="DR36" s="20">
        <f t="shared" ref="DR36" si="320">+DR37+DR39+DR40+DR41+DR42</f>
        <v>180.8963642839762</v>
      </c>
      <c r="DS36" s="20">
        <f t="shared" ref="DS36" si="321">+DS37+DS39+DS40+DS41+DS42</f>
        <v>-414.13628393724935</v>
      </c>
      <c r="DT36" s="20">
        <f t="shared" ref="DT36" si="322">+DT37+DT39+DT40+DT41+DT42</f>
        <v>-208.76612162765085</v>
      </c>
      <c r="DU36" s="20">
        <f t="shared" ref="DU36" si="323">+DU37+DU39+DU40+DU41+DU42</f>
        <v>105.56051699170055</v>
      </c>
      <c r="DV36" s="20">
        <f t="shared" ref="DV36" si="324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25">+DZ37+DZ39+DZ40+DZ41+DZ42</f>
        <v>181.07021390713734</v>
      </c>
      <c r="EA36" s="20">
        <f t="shared" ref="EA36" si="326">+EA37+EA39+EA40+EA41+EA42</f>
        <v>-440.14424324978785</v>
      </c>
      <c r="EB36" s="20">
        <f t="shared" ref="EB36" si="327">+EB37+EB39+EB40+EB41+EB42</f>
        <v>454.34509286649222</v>
      </c>
      <c r="EC36" s="20">
        <f t="shared" ref="EC36" si="328">+EC37+EC39+EC40+EC41+EC42</f>
        <v>-154.6505876789941</v>
      </c>
      <c r="ED36" s="20">
        <f t="shared" ref="ED36" si="329">+ED37+ED39+ED40+ED41+ED42</f>
        <v>-46.512557738757472</v>
      </c>
      <c r="EE36" s="20">
        <f t="shared" ref="EE36" si="330">+EE37+EE39+EE40+EE41+EE42</f>
        <v>-139.92908699875207</v>
      </c>
      <c r="EF36" s="20">
        <f t="shared" ref="EF36" si="331">+EF37+EF39+EF40+EF41+EF42</f>
        <v>-10.063170564110365</v>
      </c>
      <c r="EG36" s="20">
        <f t="shared" ref="EG36" si="332">+EG37+EG39+EG40+EG41+EG42</f>
        <v>-570.22086151592544</v>
      </c>
      <c r="EH36" s="20">
        <f t="shared" ref="EH36" si="333">+EH37+EH39+EH40+EH41+EH42</f>
        <v>-122.38132479763232</v>
      </c>
      <c r="EI36" s="20">
        <f t="shared" ref="EI36" si="334">+EI37+EI39+EI40+EI41+EI42</f>
        <v>62.763770041785051</v>
      </c>
      <c r="EJ36" s="20">
        <f t="shared" ref="EJ36" si="335">+EJ37+EJ39+EJ40+EJ41+EJ42</f>
        <v>-306.59815959476737</v>
      </c>
      <c r="EK36" s="20">
        <f t="shared" si="9"/>
        <v>-929.50625596683687</v>
      </c>
      <c r="EL36" s="574"/>
      <c r="EM36" s="20">
        <f>+EM37+EM39+EM40+EM41+EM42</f>
        <v>-453.35228363646411</v>
      </c>
      <c r="EN36" s="20">
        <f t="shared" ref="EN36" si="336">+EN37+EN39+EN40+EN41+EN42</f>
        <v>372.2250151152673</v>
      </c>
      <c r="EO36" s="20">
        <f t="shared" ref="EO36" si="337">+EO37+EO39+EO40+EO41+EO42</f>
        <v>-534.27338434862986</v>
      </c>
      <c r="EP36" s="20">
        <f t="shared" ref="EP36" si="338">+EP37+EP39+EP40+EP41+EP42</f>
        <v>-234.67823701793327</v>
      </c>
      <c r="EQ36" s="20">
        <f t="shared" ref="EQ36" si="339">+EQ37+EQ39+EQ40+EQ41+EQ42</f>
        <v>181.05434286148738</v>
      </c>
      <c r="ER36" s="20">
        <f t="shared" ref="ER36" si="340">+ER37+ER39+ER40+ER41+ER42</f>
        <v>69.412311628256887</v>
      </c>
      <c r="ES36" s="20">
        <f t="shared" ref="ES36" si="341">+ES37+ES39+ES40+ES41+ES42</f>
        <v>-6.8115626866445744</v>
      </c>
      <c r="ET36" s="20">
        <f t="shared" ref="ET36" si="342">+ET37+ET39+ET40+ET41+ET42</f>
        <v>-104.64929870922967</v>
      </c>
      <c r="EU36" s="20">
        <f t="shared" ref="EU36:EX36" si="343">+EU37+EU39+EU40+EU41+EU42</f>
        <v>258.37471676243734</v>
      </c>
      <c r="EV36" s="20">
        <f t="shared" si="343"/>
        <v>410.58499449505121</v>
      </c>
      <c r="EW36" s="20">
        <f t="shared" si="343"/>
        <v>1002.626740300135</v>
      </c>
      <c r="EX36" s="20">
        <f t="shared" si="343"/>
        <v>410.4474680902407</v>
      </c>
      <c r="EY36" s="20">
        <f t="shared" si="10"/>
        <v>1370.9608228539742</v>
      </c>
      <c r="EZ36" s="574"/>
      <c r="FA36" s="20">
        <f t="shared" ref="FA36:FL36" si="344">+FA37+FA39+FA40+FA41+FA42</f>
        <v>154.69760071474798</v>
      </c>
      <c r="FB36" s="20">
        <f t="shared" si="344"/>
        <v>14.967416141599728</v>
      </c>
      <c r="FC36" s="20">
        <f t="shared" si="344"/>
        <v>-125.77584828335111</v>
      </c>
      <c r="FD36" s="20">
        <f t="shared" si="344"/>
        <v>87.054484284323934</v>
      </c>
      <c r="FE36" s="20">
        <f t="shared" si="344"/>
        <v>-384.39792828724444</v>
      </c>
      <c r="FF36" s="20">
        <f t="shared" si="344"/>
        <v>-406.11717676810741</v>
      </c>
      <c r="FG36" s="20">
        <f t="shared" si="344"/>
        <v>63.611086701196015</v>
      </c>
      <c r="FH36" s="20">
        <f t="shared" si="344"/>
        <v>-304.00640547414588</v>
      </c>
      <c r="FI36" s="20">
        <f t="shared" si="344"/>
        <v>-67.834637258382372</v>
      </c>
      <c r="FJ36" s="20">
        <f t="shared" si="344"/>
        <v>-33.777686387787227</v>
      </c>
      <c r="FK36" s="20">
        <f t="shared" si="344"/>
        <v>261.66395579283983</v>
      </c>
      <c r="FL36" s="20">
        <f t="shared" si="344"/>
        <v>513.21892662730829</v>
      </c>
      <c r="FM36" s="20">
        <f t="shared" si="11"/>
        <v>-226.69621219700275</v>
      </c>
      <c r="FO36" s="20">
        <f>+FO37+FO39+FO40+FO41+FO42</f>
        <v>-356.57454015490299</v>
      </c>
      <c r="FP36" s="20">
        <f t="shared" ref="FP36:FQ36" si="345">+FP37+FP39+FP40+FP41+FP42</f>
        <v>623.24828916084721</v>
      </c>
      <c r="FQ36" s="20">
        <f t="shared" si="345"/>
        <v>-169.00622345572688</v>
      </c>
      <c r="FR36" s="20">
        <f>+SUM(FO36:FQ36)</f>
        <v>97.667525550217334</v>
      </c>
    </row>
    <row r="37" spans="2:174" x14ac:dyDescent="0.25">
      <c r="B37" s="692" t="s">
        <v>99</v>
      </c>
      <c r="C37" s="15">
        <v>-500.94129050423032</v>
      </c>
      <c r="D37" s="15">
        <v>480.17005695136021</v>
      </c>
      <c r="E37" s="15">
        <v>1073.2511605915549</v>
      </c>
      <c r="F37" s="15">
        <v>242.04365302540612</v>
      </c>
      <c r="G37" s="15">
        <v>233.83986354930997</v>
      </c>
      <c r="H37" s="15">
        <v>-151.43778311440292</v>
      </c>
      <c r="I37" s="15">
        <v>296.14144002005952</v>
      </c>
      <c r="J37" s="15">
        <v>860.58522739164312</v>
      </c>
      <c r="K37" s="15">
        <v>373.87008553120091</v>
      </c>
      <c r="L37" s="15">
        <v>505.30978624144126</v>
      </c>
      <c r="M37" s="15">
        <v>492.36677405313219</v>
      </c>
      <c r="N37" s="15">
        <v>849.16477889386385</v>
      </c>
      <c r="O37" s="15">
        <f t="shared" si="0"/>
        <v>4754.3637526303382</v>
      </c>
      <c r="P37" s="16"/>
      <c r="Q37" s="15">
        <v>-176.54393873197097</v>
      </c>
      <c r="R37" s="15">
        <v>706.66103272798819</v>
      </c>
      <c r="S37" s="15">
        <v>74.485563180655745</v>
      </c>
      <c r="T37" s="15">
        <v>688.90010746976168</v>
      </c>
      <c r="U37" s="15">
        <v>347.58292058982511</v>
      </c>
      <c r="V37" s="15">
        <v>-484.7470322666245</v>
      </c>
      <c r="W37" s="15">
        <v>832.73797566240808</v>
      </c>
      <c r="X37" s="15">
        <v>305.62351868716235</v>
      </c>
      <c r="Y37" s="15">
        <v>382.01607892489068</v>
      </c>
      <c r="Z37" s="15">
        <v>414.59448672376391</v>
      </c>
      <c r="AA37" s="15">
        <v>260.62896185513455</v>
      </c>
      <c r="AB37" s="15">
        <v>497.38471835924071</v>
      </c>
      <c r="AC37" s="15">
        <f t="shared" si="1"/>
        <v>3849.3243931822353</v>
      </c>
      <c r="AD37" s="16"/>
      <c r="AE37" s="15">
        <v>-20.676387364596298</v>
      </c>
      <c r="AF37" s="15">
        <v>15.722748385463145</v>
      </c>
      <c r="AG37" s="15">
        <v>-120.18437349093729</v>
      </c>
      <c r="AH37" s="15">
        <v>84.352091323788784</v>
      </c>
      <c r="AI37" s="15">
        <v>261.59625357987176</v>
      </c>
      <c r="AJ37" s="15">
        <v>74.947010728844504</v>
      </c>
      <c r="AK37" s="15">
        <v>-700.5525018663127</v>
      </c>
      <c r="AL37" s="15">
        <v>581.89904549892674</v>
      </c>
      <c r="AM37" s="15">
        <v>451.19135790688529</v>
      </c>
      <c r="AN37" s="15">
        <v>630.78122761687382</v>
      </c>
      <c r="AO37" s="15">
        <v>561.85222414308089</v>
      </c>
      <c r="AP37" s="15">
        <v>2023.0268120782212</v>
      </c>
      <c r="AQ37" s="15">
        <f t="shared" si="2"/>
        <v>3843.9555085401098</v>
      </c>
      <c r="AR37" s="16"/>
      <c r="AS37" s="15">
        <v>-999.02217612377979</v>
      </c>
      <c r="AT37" s="15">
        <v>158.8421738569684</v>
      </c>
      <c r="AU37" s="15">
        <v>339.53862771800954</v>
      </c>
      <c r="AV37" s="15">
        <v>246.47402285212553</v>
      </c>
      <c r="AW37" s="15">
        <v>306.17237854029213</v>
      </c>
      <c r="AX37" s="15">
        <v>-48.525134890480174</v>
      </c>
      <c r="AY37" s="15">
        <v>175.1684833841708</v>
      </c>
      <c r="AZ37" s="15">
        <v>36.053027948288772</v>
      </c>
      <c r="BA37" s="15">
        <v>46.46990895898832</v>
      </c>
      <c r="BB37" s="15">
        <v>117.27142506426749</v>
      </c>
      <c r="BC37" s="15">
        <v>1049.3386161158153</v>
      </c>
      <c r="BD37" s="15">
        <v>783.52199562789747</v>
      </c>
      <c r="BE37" s="15">
        <f t="shared" si="3"/>
        <v>2211.303349052564</v>
      </c>
      <c r="BF37" s="16"/>
      <c r="BG37" s="15">
        <v>-257.15068529008767</v>
      </c>
      <c r="BH37" s="15">
        <v>-574.11918359666663</v>
      </c>
      <c r="BI37" s="15">
        <v>17.512874106739325</v>
      </c>
      <c r="BJ37" s="15">
        <v>112.36368614993461</v>
      </c>
      <c r="BK37" s="15">
        <v>1642.4913170957832</v>
      </c>
      <c r="BL37" s="15">
        <v>926.19930575554065</v>
      </c>
      <c r="BM37" s="15">
        <v>-99.224260385893885</v>
      </c>
      <c r="BN37" s="15">
        <v>485.57136585668894</v>
      </c>
      <c r="BO37" s="15">
        <v>-415.21002692917472</v>
      </c>
      <c r="BP37" s="15">
        <v>-214.40962035168766</v>
      </c>
      <c r="BQ37" s="15">
        <v>-475.56619648165258</v>
      </c>
      <c r="BR37" s="15">
        <v>564.4371499720254</v>
      </c>
      <c r="BS37" s="15">
        <f t="shared" si="4"/>
        <v>1712.8957259015492</v>
      </c>
      <c r="BT37" s="16"/>
      <c r="BU37" s="15">
        <v>-184.18308781576994</v>
      </c>
      <c r="BV37" s="15">
        <v>-105.78909143524507</v>
      </c>
      <c r="BW37" s="15">
        <v>273.23959512845386</v>
      </c>
      <c r="BX37" s="15">
        <v>6.4062772082606489</v>
      </c>
      <c r="BY37" s="15">
        <v>104.13512057903723</v>
      </c>
      <c r="BZ37" s="15">
        <v>97.830600983121755</v>
      </c>
      <c r="CA37" s="15">
        <v>197.25286140165184</v>
      </c>
      <c r="CB37" s="15">
        <v>-352.80520916946625</v>
      </c>
      <c r="CC37" s="15">
        <v>108.19214282115094</v>
      </c>
      <c r="CD37" s="15">
        <v>246.8046494546104</v>
      </c>
      <c r="CE37" s="15">
        <v>-238.91181142423341</v>
      </c>
      <c r="CF37" s="15">
        <v>1685.4221252547895</v>
      </c>
      <c r="CG37" s="15">
        <f t="shared" si="5"/>
        <v>1837.5941729863616</v>
      </c>
      <c r="CH37" s="16"/>
      <c r="CI37" s="15">
        <v>-541.50509894135121</v>
      </c>
      <c r="CJ37" s="15">
        <v>-474.31502372296103</v>
      </c>
      <c r="CK37" s="15">
        <v>535.67250382681846</v>
      </c>
      <c r="CL37" s="15">
        <v>-66.540988796529859</v>
      </c>
      <c r="CM37" s="15">
        <v>500.47039604496644</v>
      </c>
      <c r="CN37" s="15">
        <v>37.526416607007874</v>
      </c>
      <c r="CO37" s="15">
        <v>84.994614507850187</v>
      </c>
      <c r="CP37" s="15">
        <v>4.1789295502477914</v>
      </c>
      <c r="CQ37" s="15">
        <v>227.88683545127293</v>
      </c>
      <c r="CR37" s="15">
        <v>-726.90124803610672</v>
      </c>
      <c r="CS37" s="15">
        <v>136.14879310694235</v>
      </c>
      <c r="CT37" s="15">
        <v>902.82334208643385</v>
      </c>
      <c r="CU37" s="15">
        <f t="shared" si="6"/>
        <v>620.43947168459101</v>
      </c>
      <c r="CV37" s="16"/>
      <c r="CW37" s="15">
        <v>-152.54405382278699</v>
      </c>
      <c r="CX37" s="15">
        <v>-715.40077383062919</v>
      </c>
      <c r="CY37" s="15">
        <v>-128.57928054612498</v>
      </c>
      <c r="CZ37" s="15">
        <v>1222.9107260723952</v>
      </c>
      <c r="DA37" s="15">
        <v>-95.623791099000584</v>
      </c>
      <c r="DB37" s="15">
        <v>660.37570903320704</v>
      </c>
      <c r="DC37" s="15">
        <v>718.23677880088815</v>
      </c>
      <c r="DD37" s="15">
        <v>-390.27957618119046</v>
      </c>
      <c r="DE37" s="15">
        <v>-213.6335876329791</v>
      </c>
      <c r="DF37" s="15">
        <v>-292.62845216811962</v>
      </c>
      <c r="DG37" s="15">
        <v>523.94881686512099</v>
      </c>
      <c r="DH37" s="15">
        <v>50.44388498446196</v>
      </c>
      <c r="DI37" s="15">
        <f t="shared" si="7"/>
        <v>1187.2264004752421</v>
      </c>
      <c r="DJ37" s="16"/>
      <c r="DK37" s="15">
        <v>152.99414894428062</v>
      </c>
      <c r="DL37" s="15">
        <v>-229.89044400392268</v>
      </c>
      <c r="DM37" s="15">
        <v>54.726348197898893</v>
      </c>
      <c r="DN37" s="15">
        <v>-314.67601256715847</v>
      </c>
      <c r="DO37" s="15">
        <v>320.595252262332</v>
      </c>
      <c r="DP37" s="15">
        <v>-9.2069198766035232</v>
      </c>
      <c r="DQ37" s="15">
        <v>-10.37238815127057</v>
      </c>
      <c r="DR37" s="15">
        <v>102.10211023594407</v>
      </c>
      <c r="DS37" s="15">
        <v>-385.71493381591222</v>
      </c>
      <c r="DT37" s="15">
        <v>-167.81219934605753</v>
      </c>
      <c r="DU37" s="15">
        <v>106.66770867498612</v>
      </c>
      <c r="DV37" s="15">
        <v>795.02839448344787</v>
      </c>
      <c r="DW37" s="15">
        <f t="shared" si="8"/>
        <v>414.44106503796462</v>
      </c>
      <c r="DX37" s="16"/>
      <c r="DY37" s="15">
        <v>230.13630852938346</v>
      </c>
      <c r="DZ37" s="15">
        <v>432.4835158042282</v>
      </c>
      <c r="EA37" s="15">
        <v>-253.29252031334204</v>
      </c>
      <c r="EB37" s="15">
        <v>568.55867378352764</v>
      </c>
      <c r="EC37" s="15">
        <v>-32.127540052471502</v>
      </c>
      <c r="ED37" s="15">
        <v>17.247733911239706</v>
      </c>
      <c r="EE37" s="15">
        <v>-49.00553956544141</v>
      </c>
      <c r="EF37" s="15">
        <v>101.85665172371131</v>
      </c>
      <c r="EG37" s="15">
        <v>-377.5583618059253</v>
      </c>
      <c r="EH37" s="15">
        <v>15.51205407236921</v>
      </c>
      <c r="EI37" s="15">
        <v>1.858095825929496</v>
      </c>
      <c r="EJ37" s="15">
        <v>-193.64670160004601</v>
      </c>
      <c r="EK37" s="15">
        <f t="shared" si="9"/>
        <v>462.02237031316275</v>
      </c>
      <c r="EL37" s="16"/>
      <c r="EM37" s="15">
        <v>-349.49964835615799</v>
      </c>
      <c r="EN37" s="15">
        <v>257.0399475299767</v>
      </c>
      <c r="EO37" s="15">
        <v>-490.3995433686282</v>
      </c>
      <c r="EP37" s="15">
        <v>-101.356806312952</v>
      </c>
      <c r="EQ37" s="15">
        <v>125.13204226149026</v>
      </c>
      <c r="ER37" s="15">
        <v>261.48759914012436</v>
      </c>
      <c r="ES37" s="15">
        <v>94.699323201486308</v>
      </c>
      <c r="ET37" s="15">
        <v>-75.878204649229914</v>
      </c>
      <c r="EU37" s="15">
        <v>197.57465951002467</v>
      </c>
      <c r="EV37" s="15">
        <v>372.9035131574642</v>
      </c>
      <c r="EW37" s="15">
        <v>765.54162667013327</v>
      </c>
      <c r="EX37" s="15">
        <v>305.37004202024127</v>
      </c>
      <c r="EY37" s="15">
        <f t="shared" si="10"/>
        <v>1362.6145508039731</v>
      </c>
      <c r="EZ37" s="16"/>
      <c r="FA37" s="15">
        <v>289.7718099047492</v>
      </c>
      <c r="FB37" s="15">
        <v>20.475438721597513</v>
      </c>
      <c r="FC37" s="15">
        <v>178.07134183604981</v>
      </c>
      <c r="FD37" s="15">
        <v>52.851177698837745</v>
      </c>
      <c r="FE37" s="15">
        <v>-238.1649672211577</v>
      </c>
      <c r="FF37" s="15">
        <v>-167.12485559994704</v>
      </c>
      <c r="FG37" s="15">
        <v>179.23415741191661</v>
      </c>
      <c r="FH37" s="15">
        <v>-247.43846445290092</v>
      </c>
      <c r="FI37" s="15">
        <v>132.53268448149225</v>
      </c>
      <c r="FJ37" s="15">
        <v>-24.728276375698897</v>
      </c>
      <c r="FK37" s="15">
        <v>295.63488528741374</v>
      </c>
      <c r="FL37" s="15">
        <v>550.02116247730521</v>
      </c>
      <c r="FM37" s="15">
        <f t="shared" si="11"/>
        <v>1021.1360941696576</v>
      </c>
      <c r="FO37" s="15">
        <v>-376.1961519049006</v>
      </c>
      <c r="FP37" s="15">
        <v>636.04116431968794</v>
      </c>
      <c r="FQ37" s="15">
        <v>-231.92492755572613</v>
      </c>
      <c r="FR37" s="15">
        <f>+SUM(FO37:FQ37)</f>
        <v>27.920084859061205</v>
      </c>
    </row>
    <row r="38" spans="2:174" x14ac:dyDescent="0.25">
      <c r="B38" s="692" t="s">
        <v>204</v>
      </c>
      <c r="C38" s="15">
        <v>-644.59510268975055</v>
      </c>
      <c r="D38" s="15">
        <v>516.57462185249938</v>
      </c>
      <c r="E38" s="15">
        <v>200.16688611890299</v>
      </c>
      <c r="F38" s="15">
        <v>411.552262611983</v>
      </c>
      <c r="G38" s="15">
        <v>88.594488566470432</v>
      </c>
      <c r="H38" s="15">
        <v>-143.08366033774337</v>
      </c>
      <c r="I38" s="15">
        <v>91.234177926449888</v>
      </c>
      <c r="J38" s="15">
        <v>471.2406940717708</v>
      </c>
      <c r="K38" s="15">
        <v>-2.4098629318417579</v>
      </c>
      <c r="L38" s="15">
        <v>483.6931358602742</v>
      </c>
      <c r="M38" s="15">
        <v>234.35940663326585</v>
      </c>
      <c r="N38" s="15">
        <v>-1016.2836387198299</v>
      </c>
      <c r="O38" s="15">
        <f t="shared" si="0"/>
        <v>691.04340896245094</v>
      </c>
      <c r="P38" s="16"/>
      <c r="Q38" s="15">
        <v>-7.0209057138549724</v>
      </c>
      <c r="R38" s="15">
        <v>79.034855669120361</v>
      </c>
      <c r="S38" s="15">
        <v>-374.35802601402088</v>
      </c>
      <c r="T38" s="15">
        <v>1.5848910387081787</v>
      </c>
      <c r="U38" s="15">
        <v>227.75575270714046</v>
      </c>
      <c r="V38" s="15">
        <v>-319.72174363872273</v>
      </c>
      <c r="W38" s="15">
        <v>424.41446577465825</v>
      </c>
      <c r="X38" s="15">
        <v>185.26654970840457</v>
      </c>
      <c r="Y38" s="15">
        <v>268.82802940750935</v>
      </c>
      <c r="Z38" s="15">
        <v>411.66413584990312</v>
      </c>
      <c r="AA38" s="15">
        <v>-58.645232777674892</v>
      </c>
      <c r="AB38" s="15">
        <v>-170.55136617830112</v>
      </c>
      <c r="AC38" s="15">
        <f t="shared" si="1"/>
        <v>668.25140583286975</v>
      </c>
      <c r="AD38" s="16"/>
      <c r="AE38" s="15">
        <v>-554.16968087701753</v>
      </c>
      <c r="AF38" s="15">
        <v>-663.00390301365439</v>
      </c>
      <c r="AG38" s="15">
        <v>-161.17037037389957</v>
      </c>
      <c r="AH38" s="15">
        <v>-179.32444090386804</v>
      </c>
      <c r="AI38" s="15">
        <v>-122.28171546459816</v>
      </c>
      <c r="AJ38" s="15">
        <v>362.06698769250443</v>
      </c>
      <c r="AK38" s="15">
        <v>-517.84418458569758</v>
      </c>
      <c r="AL38" s="15">
        <v>90.942335239392833</v>
      </c>
      <c r="AM38" s="15">
        <v>-178.89577822643651</v>
      </c>
      <c r="AN38" s="15">
        <v>399.95002045545255</v>
      </c>
      <c r="AO38" s="15">
        <v>678.94119420126299</v>
      </c>
      <c r="AP38" s="15">
        <v>2053.4420656620223</v>
      </c>
      <c r="AQ38" s="15">
        <f t="shared" si="2"/>
        <v>1208.6525298054635</v>
      </c>
      <c r="AR38" s="16"/>
      <c r="AS38" s="15">
        <v>-1037.6444751930903</v>
      </c>
      <c r="AT38" s="15">
        <v>-433.11104888407272</v>
      </c>
      <c r="AU38" s="15">
        <v>625.59738467801458</v>
      </c>
      <c r="AV38" s="15">
        <v>46.561509502120884</v>
      </c>
      <c r="AW38" s="15">
        <v>-146.36850289970607</v>
      </c>
      <c r="AX38" s="15">
        <v>420.91969470952222</v>
      </c>
      <c r="AY38" s="15">
        <v>266.41601353084036</v>
      </c>
      <c r="AZ38" s="15">
        <v>255.75677871828009</v>
      </c>
      <c r="BA38" s="15">
        <v>-426.60893748899662</v>
      </c>
      <c r="BB38" s="15">
        <v>-192.53463434175012</v>
      </c>
      <c r="BC38" s="15">
        <v>479.82456711782845</v>
      </c>
      <c r="BD38" s="15">
        <v>847.32688577789122</v>
      </c>
      <c r="BE38" s="15">
        <f t="shared" si="3"/>
        <v>706.13523522688195</v>
      </c>
      <c r="BF38" s="16"/>
      <c r="BG38" s="15">
        <v>732.61926285391792</v>
      </c>
      <c r="BH38" s="15">
        <v>-122.93683832867725</v>
      </c>
      <c r="BI38" s="15">
        <v>571.78239235774913</v>
      </c>
      <c r="BJ38" s="15">
        <v>241.82891813492756</v>
      </c>
      <c r="BK38" s="15">
        <v>-955.2550507222154</v>
      </c>
      <c r="BL38" s="15">
        <v>1139.1496368087921</v>
      </c>
      <c r="BM38" s="15">
        <v>-798.5623497402903</v>
      </c>
      <c r="BN38" s="15">
        <v>-66.446501874923115</v>
      </c>
      <c r="BO38" s="15">
        <v>-168.93716005342776</v>
      </c>
      <c r="BP38" s="15">
        <v>445.67526654633912</v>
      </c>
      <c r="BQ38" s="15">
        <v>190.48238624995031</v>
      </c>
      <c r="BR38" s="15">
        <v>-320.55896632636814</v>
      </c>
      <c r="BS38" s="15">
        <f t="shared" si="4"/>
        <v>888.84099590577443</v>
      </c>
      <c r="BT38" s="16"/>
      <c r="BU38" s="15">
        <v>144.77213890792018</v>
      </c>
      <c r="BV38" s="15">
        <v>363.64538021232534</v>
      </c>
      <c r="BW38" s="15">
        <v>37.991480364111112</v>
      </c>
      <c r="BX38" s="15">
        <v>-39.022043461131148</v>
      </c>
      <c r="BY38" s="15">
        <v>-48.594277162686069</v>
      </c>
      <c r="BZ38" s="15">
        <v>-10.234282525266281</v>
      </c>
      <c r="CA38" s="15">
        <v>-126.7593589067443</v>
      </c>
      <c r="CB38" s="15">
        <v>-140.79330708785722</v>
      </c>
      <c r="CC38" s="15">
        <v>-113.64853589723714</v>
      </c>
      <c r="CD38" s="15">
        <v>207.63404968621774</v>
      </c>
      <c r="CE38" s="15">
        <v>-526.61995904262653</v>
      </c>
      <c r="CF38" s="15">
        <v>970.29270480590958</v>
      </c>
      <c r="CG38" s="15">
        <f t="shared" si="5"/>
        <v>718.66398989293521</v>
      </c>
      <c r="CH38" s="16"/>
      <c r="CI38" s="15">
        <v>21.142430950746757</v>
      </c>
      <c r="CJ38" s="15">
        <v>-196.28329251135131</v>
      </c>
      <c r="CK38" s="15">
        <v>304.85689208313443</v>
      </c>
      <c r="CL38" s="15">
        <v>-66.893476531628608</v>
      </c>
      <c r="CM38" s="15">
        <v>416.57373009832378</v>
      </c>
      <c r="CN38" s="15">
        <v>-121.85101308313301</v>
      </c>
      <c r="CO38" s="15">
        <v>76.865677569461127</v>
      </c>
      <c r="CP38" s="15">
        <v>21.149836293560597</v>
      </c>
      <c r="CQ38" s="15">
        <v>-246.51439104882365</v>
      </c>
      <c r="CR38" s="15">
        <v>-189.56315840909315</v>
      </c>
      <c r="CS38" s="15">
        <v>169.42489000569094</v>
      </c>
      <c r="CT38" s="15">
        <v>-67.503560262735846</v>
      </c>
      <c r="CU38" s="15">
        <f t="shared" si="6"/>
        <v>121.40456515415207</v>
      </c>
      <c r="CV38" s="16"/>
      <c r="CW38" s="15">
        <v>182.20386603250472</v>
      </c>
      <c r="CX38" s="15">
        <v>-141.69849637902468</v>
      </c>
      <c r="CY38" s="15">
        <v>-343.39222994451444</v>
      </c>
      <c r="CZ38" s="15">
        <v>232.65134748399942</v>
      </c>
      <c r="DA38" s="15">
        <v>-122.49792240739157</v>
      </c>
      <c r="DB38" s="15">
        <v>62.694092124811505</v>
      </c>
      <c r="DC38" s="15">
        <v>131.91555246249982</v>
      </c>
      <c r="DD38" s="15">
        <v>-91.341569279579971</v>
      </c>
      <c r="DE38" s="15">
        <v>78.698408621191561</v>
      </c>
      <c r="DF38" s="15">
        <v>21.286423475436322</v>
      </c>
      <c r="DG38" s="15">
        <v>-289.3311585197273</v>
      </c>
      <c r="DH38" s="15">
        <v>824.19514117753124</v>
      </c>
      <c r="DI38" s="15">
        <f t="shared" si="7"/>
        <v>545.38345484773663</v>
      </c>
      <c r="DJ38" s="16"/>
      <c r="DK38" s="15">
        <v>-4.3091900546590978</v>
      </c>
      <c r="DL38" s="15">
        <v>-3.5924886039020976</v>
      </c>
      <c r="DM38" s="15">
        <v>-34.684475647059344</v>
      </c>
      <c r="DN38" s="15">
        <v>-122.13706431420559</v>
      </c>
      <c r="DO38" s="15">
        <v>-105.65265946766925</v>
      </c>
      <c r="DP38" s="15">
        <v>110.46758206883305</v>
      </c>
      <c r="DQ38" s="15">
        <v>-162.88509004810703</v>
      </c>
      <c r="DR38" s="15">
        <v>-31.061397935995046</v>
      </c>
      <c r="DS38" s="15">
        <v>355.55516370274245</v>
      </c>
      <c r="DT38" s="15">
        <v>-128.96278921065004</v>
      </c>
      <c r="DU38" s="15">
        <v>-219.70511323530002</v>
      </c>
      <c r="DV38" s="15">
        <v>204.76891759207638</v>
      </c>
      <c r="DW38" s="15">
        <f t="shared" si="8"/>
        <v>-142.19860515389564</v>
      </c>
      <c r="DX38" s="16"/>
      <c r="DY38" s="15">
        <v>212.44934993647473</v>
      </c>
      <c r="DZ38" s="15">
        <v>204.69402677413655</v>
      </c>
      <c r="EA38" s="15">
        <v>-215.5171149297928</v>
      </c>
      <c r="EB38" s="15">
        <v>245.85228620649673</v>
      </c>
      <c r="EC38" s="15">
        <v>-184.28372253900062</v>
      </c>
      <c r="ED38" s="15">
        <v>41.44826176124343</v>
      </c>
      <c r="EE38" s="15">
        <v>-372.9490076857511</v>
      </c>
      <c r="EF38" s="15">
        <v>-101.48601966711169</v>
      </c>
      <c r="EG38" s="15">
        <v>-195.30110825593181</v>
      </c>
      <c r="EH38" s="15">
        <v>25.649182352377409</v>
      </c>
      <c r="EI38" s="15">
        <v>42.486304793776185</v>
      </c>
      <c r="EJ38" s="15">
        <v>259.60946350523795</v>
      </c>
      <c r="EK38" s="15">
        <f t="shared" si="9"/>
        <v>-37.348097747845031</v>
      </c>
      <c r="EL38" s="16"/>
      <c r="EM38" s="15">
        <v>-119.50957695931675</v>
      </c>
      <c r="EN38" s="15">
        <v>254.63108450526397</v>
      </c>
      <c r="EO38" s="15">
        <v>-392.28791643862553</v>
      </c>
      <c r="EP38" s="15">
        <v>-260.66579988793944</v>
      </c>
      <c r="EQ38" s="15">
        <v>-183.52415018851468</v>
      </c>
      <c r="ER38" s="15">
        <v>-119.28879026173922</v>
      </c>
      <c r="ES38" s="15">
        <v>216.66516005335063</v>
      </c>
      <c r="ET38" s="15">
        <v>-1.3472743132166443</v>
      </c>
      <c r="EU38" s="15">
        <v>28.436026746414768</v>
      </c>
      <c r="EV38" s="15">
        <v>-87.441277234939889</v>
      </c>
      <c r="EW38" s="15">
        <v>334.27239892013745</v>
      </c>
      <c r="EX38" s="15">
        <v>-445.05881042975761</v>
      </c>
      <c r="EY38" s="15">
        <f t="shared" si="10"/>
        <v>-775.11892548888295</v>
      </c>
      <c r="EZ38" s="16"/>
      <c r="FA38" s="15">
        <v>234.35077651475603</v>
      </c>
      <c r="FB38" s="15">
        <v>193.44226610159285</v>
      </c>
      <c r="FC38" s="15">
        <v>14.905246946650323</v>
      </c>
      <c r="FD38" s="15">
        <v>25.213760841261319</v>
      </c>
      <c r="FE38" s="15">
        <v>-224.72101365724495</v>
      </c>
      <c r="FF38" s="15">
        <v>-284.61243225811978</v>
      </c>
      <c r="FG38" s="15">
        <v>-43.764950618786088</v>
      </c>
      <c r="FH38" s="15">
        <v>41.224990525842713</v>
      </c>
      <c r="FI38" s="15">
        <v>-47.990199558368772</v>
      </c>
      <c r="FJ38" s="15">
        <v>-488.47015593779599</v>
      </c>
      <c r="FK38" s="15">
        <v>392.30385476284175</v>
      </c>
      <c r="FL38" s="15">
        <v>44.633910087310824</v>
      </c>
      <c r="FM38" s="15">
        <f t="shared" si="11"/>
        <v>-143.48394625005983</v>
      </c>
      <c r="FO38" s="15">
        <v>-252.79453305489102</v>
      </c>
      <c r="FP38" s="15">
        <v>463.22793818081442</v>
      </c>
      <c r="FQ38" s="15">
        <v>-358.92726588044275</v>
      </c>
      <c r="FR38" s="15">
        <f>+SUM(FO38:FQ38)</f>
        <v>-148.49386075451935</v>
      </c>
    </row>
    <row r="39" spans="2:174" x14ac:dyDescent="0.25">
      <c r="B39" s="692" t="s">
        <v>735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>
        <v>-14.40432852999993</v>
      </c>
      <c r="EQ39" s="15">
        <v>-12</v>
      </c>
      <c r="ER39" s="15">
        <v>25</v>
      </c>
      <c r="ES39" s="15">
        <v>-14</v>
      </c>
      <c r="ET39" s="15">
        <v>4.1978236900000638</v>
      </c>
      <c r="EU39" s="15">
        <v>77.5</v>
      </c>
      <c r="EV39" s="15">
        <v>14</v>
      </c>
      <c r="EW39" s="15">
        <v>167.5</v>
      </c>
      <c r="EX39" s="15">
        <v>-91.456476769999995</v>
      </c>
      <c r="EY39" s="15">
        <f t="shared" si="10"/>
        <v>202.13485412000011</v>
      </c>
      <c r="EZ39" s="16"/>
      <c r="FA39" s="15">
        <v>-81</v>
      </c>
      <c r="FB39" s="15">
        <v>0</v>
      </c>
      <c r="FC39" s="15">
        <v>-309.97466900000006</v>
      </c>
      <c r="FD39" s="15">
        <v>-17.245778330000007</v>
      </c>
      <c r="FE39" s="15">
        <v>-8.25</v>
      </c>
      <c r="FF39" s="15">
        <v>-23.111364530000003</v>
      </c>
      <c r="FG39" s="15">
        <v>-22.85714286000001</v>
      </c>
      <c r="FH39" s="15">
        <v>-47.857142859999954</v>
      </c>
      <c r="FI39" s="15">
        <v>-52.35714286000001</v>
      </c>
      <c r="FJ39" s="15">
        <v>-24.35714286000001</v>
      </c>
      <c r="FK39" s="15">
        <v>-71.448796889999983</v>
      </c>
      <c r="FL39" s="15">
        <v>-64.357142840000023</v>
      </c>
      <c r="FM39" s="15">
        <f t="shared" si="11"/>
        <v>-722.81632303000015</v>
      </c>
      <c r="FO39" s="15">
        <v>0</v>
      </c>
      <c r="FP39" s="15">
        <v>-12.424999999999983</v>
      </c>
      <c r="FQ39" s="15">
        <v>0</v>
      </c>
      <c r="FR39" s="15">
        <f>+SUM(FO39:FQ39)</f>
        <v>-12.424999999999983</v>
      </c>
    </row>
    <row r="40" spans="2:174" ht="17.25" x14ac:dyDescent="0.25">
      <c r="B40" s="692" t="s">
        <v>740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>
        <v>-37.658794174981495</v>
      </c>
      <c r="EQ40" s="15">
        <v>-23.622767400002829</v>
      </c>
      <c r="ER40" s="15">
        <v>-133.87081251186737</v>
      </c>
      <c r="ES40" s="15">
        <v>-92.433588888131226</v>
      </c>
      <c r="ET40" s="15">
        <v>-2.3577187500004868</v>
      </c>
      <c r="EU40" s="15">
        <v>-25.749535747586322</v>
      </c>
      <c r="EV40" s="15">
        <v>-28.111189662412897</v>
      </c>
      <c r="EW40" s="15">
        <v>-17.620171369998445</v>
      </c>
      <c r="EX40" s="15">
        <v>26.861842839999468</v>
      </c>
      <c r="EY40" s="15">
        <f t="shared" si="10"/>
        <v>-477.27572406999843</v>
      </c>
      <c r="EZ40" s="16"/>
      <c r="FA40" s="15">
        <v>-103.5022371900011</v>
      </c>
      <c r="FB40" s="15">
        <v>-88.540392579997928</v>
      </c>
      <c r="FC40" s="15">
        <v>-44.219379119400855</v>
      </c>
      <c r="FD40" s="15">
        <v>-16.834752084513866</v>
      </c>
      <c r="FE40" s="15">
        <v>-33.90217906608666</v>
      </c>
      <c r="FF40" s="15">
        <v>-38.362010638160427</v>
      </c>
      <c r="FG40" s="15">
        <v>-66.858908850720582</v>
      </c>
      <c r="FH40" s="15">
        <v>-21.036586161244969</v>
      </c>
      <c r="FI40" s="15">
        <v>-29.065026879874694</v>
      </c>
      <c r="FJ40" s="15">
        <v>-1.2497811520882465</v>
      </c>
      <c r="FK40" s="15">
        <v>23.231652395426238</v>
      </c>
      <c r="FL40" s="15">
        <v>45.607570990002671</v>
      </c>
      <c r="FM40" s="15">
        <f t="shared" si="11"/>
        <v>-374.73203033666044</v>
      </c>
      <c r="FO40" s="15">
        <v>41.660841749997758</v>
      </c>
      <c r="FP40" s="15">
        <v>-0.18134415884065902</v>
      </c>
      <c r="FQ40" s="15">
        <v>17.527401099999395</v>
      </c>
      <c r="FR40" s="15">
        <f>+SUM(FO40:FQ40)</f>
        <v>59.006898691156493</v>
      </c>
    </row>
    <row r="41" spans="2:174" x14ac:dyDescent="0.25">
      <c r="B41" s="692" t="s">
        <v>731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>
        <v>-81.258307999999829</v>
      </c>
      <c r="EQ41" s="15">
        <v>91.545067999999944</v>
      </c>
      <c r="ER41" s="15">
        <v>-83.204475000000102</v>
      </c>
      <c r="ES41" s="15">
        <v>4.9227030000003431</v>
      </c>
      <c r="ET41" s="15">
        <v>-30.611198999999331</v>
      </c>
      <c r="EU41" s="15">
        <v>9.0495929999989855</v>
      </c>
      <c r="EV41" s="15">
        <v>51.792670999999899</v>
      </c>
      <c r="EW41" s="15">
        <v>87.205285000000202</v>
      </c>
      <c r="EX41" s="15">
        <v>169.67205999999996</v>
      </c>
      <c r="EY41" s="15">
        <f t="shared" si="10"/>
        <v>283.48714199999995</v>
      </c>
      <c r="EZ41" s="16"/>
      <c r="FA41" s="15">
        <v>49.428027999999856</v>
      </c>
      <c r="FB41" s="15">
        <v>83.032370000000142</v>
      </c>
      <c r="FC41" s="15">
        <v>50.346857999999997</v>
      </c>
      <c r="FD41" s="15">
        <v>68.283837000000062</v>
      </c>
      <c r="FE41" s="15">
        <v>-104.0807820000001</v>
      </c>
      <c r="FF41" s="15">
        <v>-177.51894599999994</v>
      </c>
      <c r="FG41" s="15">
        <v>-25.907019000000005</v>
      </c>
      <c r="FH41" s="15">
        <v>12.325787999999921</v>
      </c>
      <c r="FI41" s="15">
        <v>-118.94515199999992</v>
      </c>
      <c r="FJ41" s="15">
        <v>16.557513999999927</v>
      </c>
      <c r="FK41" s="15">
        <v>14.246214999999857</v>
      </c>
      <c r="FL41" s="15">
        <v>-18.052663999999638</v>
      </c>
      <c r="FM41" s="15">
        <f t="shared" si="11"/>
        <v>-150.28395299999983</v>
      </c>
      <c r="FO41" s="15">
        <v>-22.039230000000131</v>
      </c>
      <c r="FP41" s="15">
        <v>-0.18653100000001288</v>
      </c>
      <c r="FQ41" s="15">
        <v>45.391302999999859</v>
      </c>
      <c r="FR41" s="15">
        <f>+SUM(FO41:FQ41)</f>
        <v>23.165541999999714</v>
      </c>
    </row>
    <row r="42" spans="2:174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  <c r="FO42" s="522"/>
      <c r="FP42" s="522"/>
      <c r="FQ42" s="522"/>
      <c r="FR42" s="522">
        <f>+SUM(FO42:FQ42)</f>
        <v>0</v>
      </c>
    </row>
    <row r="43" spans="2:174" ht="15.75" x14ac:dyDescent="0.25">
      <c r="B43" s="693" t="s">
        <v>736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>
        <v>-569.02768463000041</v>
      </c>
      <c r="EQ43" s="24">
        <v>149.18091386000071</v>
      </c>
      <c r="ER43" s="24">
        <v>478.19332750999956</v>
      </c>
      <c r="ES43" s="24">
        <v>63.841403370010426</v>
      </c>
      <c r="ET43" s="24">
        <v>337.91876457999513</v>
      </c>
      <c r="EU43" s="24">
        <v>-84.251393200005623</v>
      </c>
      <c r="EV43" s="24">
        <v>-26.196054039999581</v>
      </c>
      <c r="EW43" s="24">
        <v>-17.43760218000034</v>
      </c>
      <c r="EX43" s="24">
        <v>1135.1207602100001</v>
      </c>
      <c r="EY43" s="24">
        <f t="shared" si="10"/>
        <v>2802.0319391400008</v>
      </c>
      <c r="EZ43" s="685"/>
      <c r="FA43" s="24">
        <v>-344.66273811999514</v>
      </c>
      <c r="FB43" s="24">
        <v>-386.81675751000478</v>
      </c>
      <c r="FC43" s="24">
        <v>204.0589513000001</v>
      </c>
      <c r="FD43" s="24">
        <v>-533.12295450000022</v>
      </c>
      <c r="FE43" s="24">
        <v>-455.95272264999994</v>
      </c>
      <c r="FF43" s="24">
        <v>88.069492649999916</v>
      </c>
      <c r="FG43" s="24">
        <v>179.82881184000018</v>
      </c>
      <c r="FH43" s="24">
        <v>-480.85320789000025</v>
      </c>
      <c r="FI43" s="24">
        <v>-96.123576259999709</v>
      </c>
      <c r="FJ43" s="24">
        <v>48.50526391999972</v>
      </c>
      <c r="FK43" s="24">
        <v>370.31021168000041</v>
      </c>
      <c r="FL43" s="24">
        <v>564.96993152999971</v>
      </c>
      <c r="FM43" s="24">
        <f t="shared" si="11"/>
        <v>-841.78929401000028</v>
      </c>
      <c r="FO43" s="24">
        <v>-152.89270156999964</v>
      </c>
      <c r="FP43" s="24">
        <v>-98.388901879998684</v>
      </c>
      <c r="FQ43" s="24">
        <v>-62.705857520002041</v>
      </c>
      <c r="FR43" s="24">
        <f>+SUM(FO43:FQ43)</f>
        <v>-313.98746097000037</v>
      </c>
    </row>
    <row r="44" spans="2:174" x14ac:dyDescent="0.25">
      <c r="B44" s="114" t="s">
        <v>741</v>
      </c>
    </row>
    <row r="45" spans="2:174" x14ac:dyDescent="0.25">
      <c r="B45" s="114" t="s">
        <v>742</v>
      </c>
    </row>
    <row r="46" spans="2:174" x14ac:dyDescent="0.25">
      <c r="B46" s="114" t="s">
        <v>743</v>
      </c>
    </row>
    <row r="47" spans="2:174" x14ac:dyDescent="0.25">
      <c r="B47" s="114" t="s">
        <v>730</v>
      </c>
    </row>
    <row r="48" spans="2:174" x14ac:dyDescent="0.25">
      <c r="B48" s="114" t="s">
        <v>744</v>
      </c>
    </row>
  </sheetData>
  <mergeCells count="13">
    <mergeCell ref="C5:O5"/>
    <mergeCell ref="Q5:AC5"/>
    <mergeCell ref="AE5:AQ5"/>
    <mergeCell ref="AS5:BE5"/>
    <mergeCell ref="EM5:EY5"/>
    <mergeCell ref="FA5:FM5"/>
    <mergeCell ref="FO5:FR5"/>
    <mergeCell ref="BG5:BS5"/>
    <mergeCell ref="DY5:EK5"/>
    <mergeCell ref="BU5:CG5"/>
    <mergeCell ref="CI5:CU5"/>
    <mergeCell ref="CW5:DI5"/>
    <mergeCell ref="DK5:DW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R53"/>
  <sheetViews>
    <sheetView zoomScaleNormal="100" workbookViewId="0">
      <pane xSplit="2" ySplit="6" topLeftCell="C34" activePane="bottomRight" state="frozen"/>
      <selection activeCell="B43" sqref="B43"/>
      <selection pane="topRight" activeCell="B43" sqref="B43"/>
      <selection pane="bottomLeft" activeCell="B43" sqref="B43"/>
      <selection pane="bottomRight" activeCell="FS45" sqref="FS45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4" width="10.140625" style="9" customWidth="1"/>
    <col min="175" max="16384" width="11.42578125" style="9"/>
  </cols>
  <sheetData>
    <row r="2" spans="2:174" ht="53.25" customHeight="1" x14ac:dyDescent="0.25">
      <c r="B2" s="686"/>
    </row>
    <row r="3" spans="2:174" ht="15.75" x14ac:dyDescent="0.25">
      <c r="B3" s="686" t="s">
        <v>705</v>
      </c>
    </row>
    <row r="4" spans="2:17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</row>
    <row r="5" spans="2:174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3"/>
      <c r="FR5" s="774"/>
    </row>
    <row r="6" spans="2:174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24</v>
      </c>
    </row>
    <row r="7" spans="2:174" ht="15.75" x14ac:dyDescent="0.25">
      <c r="B7" s="687" t="s">
        <v>678</v>
      </c>
      <c r="C7" s="542">
        <v>-370.77458562504535</v>
      </c>
      <c r="D7" s="542">
        <v>994.3723500119529</v>
      </c>
      <c r="E7" s="542">
        <v>627.7789726368012</v>
      </c>
      <c r="F7" s="542">
        <v>-258.25046936711169</v>
      </c>
      <c r="G7" s="542">
        <v>407.476701058971</v>
      </c>
      <c r="H7" s="542">
        <v>1095.7065685467962</v>
      </c>
      <c r="I7" s="542">
        <v>222.59337503725419</v>
      </c>
      <c r="J7" s="542">
        <v>958.25393891661088</v>
      </c>
      <c r="K7" s="542">
        <v>970.58432138113767</v>
      </c>
      <c r="L7" s="542">
        <v>1027.2558991825395</v>
      </c>
      <c r="M7" s="542">
        <v>1268.2116057595713</v>
      </c>
      <c r="N7" s="542">
        <v>1959.4287841008149</v>
      </c>
      <c r="O7" s="542">
        <f t="shared" ref="O7:O44" si="0">+SUM(C7:N7)</f>
        <v>8902.6374616402918</v>
      </c>
      <c r="P7" s="573"/>
      <c r="Q7" s="542">
        <v>-47.75976480204281</v>
      </c>
      <c r="R7" s="542">
        <v>910.57137370104033</v>
      </c>
      <c r="S7" s="542">
        <v>558.94792837762338</v>
      </c>
      <c r="T7" s="542">
        <v>320.06386347516536</v>
      </c>
      <c r="U7" s="542">
        <v>543.78534488611808</v>
      </c>
      <c r="V7" s="542">
        <v>862.33345178087734</v>
      </c>
      <c r="W7" s="542">
        <v>810.72023672265186</v>
      </c>
      <c r="X7" s="542">
        <v>1034.7759947772538</v>
      </c>
      <c r="Y7" s="542">
        <v>900.44579099105249</v>
      </c>
      <c r="Z7" s="542">
        <v>1125.993029059684</v>
      </c>
      <c r="AA7" s="542">
        <v>1293.3682923204838</v>
      </c>
      <c r="AB7" s="542">
        <v>2295.0784399061904</v>
      </c>
      <c r="AC7" s="542">
        <f t="shared" ref="AC7:AC44" si="1">+SUM(Q7:AB7)</f>
        <v>10608.323981196098</v>
      </c>
      <c r="AD7" s="573"/>
      <c r="AE7" s="542">
        <v>-396.30158649619261</v>
      </c>
      <c r="AF7" s="542">
        <v>365.00650501196992</v>
      </c>
      <c r="AG7" s="542">
        <v>800.1344743587224</v>
      </c>
      <c r="AH7" s="542">
        <v>-302.32865445697144</v>
      </c>
      <c r="AI7" s="542">
        <v>741.60817221050638</v>
      </c>
      <c r="AJ7" s="542">
        <v>872.71339337847439</v>
      </c>
      <c r="AK7" s="542">
        <v>-182.07776305532934</v>
      </c>
      <c r="AL7" s="542">
        <v>316.80850472873544</v>
      </c>
      <c r="AM7" s="542">
        <v>367.2590769946105</v>
      </c>
      <c r="AN7" s="542">
        <v>739.38644521185779</v>
      </c>
      <c r="AO7" s="542">
        <v>413.32921108720529</v>
      </c>
      <c r="AP7" s="542">
        <v>2742.2429351395813</v>
      </c>
      <c r="AQ7" s="542">
        <f t="shared" ref="AQ7:AQ44" si="2">+SUM(AE7:AP7)</f>
        <v>6477.7807141131698</v>
      </c>
      <c r="AR7" s="573"/>
      <c r="AS7" s="542">
        <v>-261.18279135039234</v>
      </c>
      <c r="AT7" s="542">
        <v>641.46254189783053</v>
      </c>
      <c r="AU7" s="542">
        <v>962.88354598807223</v>
      </c>
      <c r="AV7" s="542">
        <v>25.888976093588553</v>
      </c>
      <c r="AW7" s="542">
        <v>158.27631023221011</v>
      </c>
      <c r="AX7" s="542">
        <v>674.20340662972922</v>
      </c>
      <c r="AY7" s="542">
        <v>392.89771625189337</v>
      </c>
      <c r="AZ7" s="542">
        <v>470.23942001188834</v>
      </c>
      <c r="BA7" s="542">
        <v>823.012183801834</v>
      </c>
      <c r="BB7" s="542">
        <v>467.15118861954215</v>
      </c>
      <c r="BC7" s="542">
        <v>1067.3969668440877</v>
      </c>
      <c r="BD7" s="542">
        <v>2092.7007670732019</v>
      </c>
      <c r="BE7" s="542">
        <f t="shared" ref="BE7:BE44" si="3">+SUM(AS7:BD7)</f>
        <v>7514.9302320934858</v>
      </c>
      <c r="BF7" s="573"/>
      <c r="BG7" s="542">
        <v>-275.59498010165862</v>
      </c>
      <c r="BH7" s="542">
        <v>608.46770864541827</v>
      </c>
      <c r="BI7" s="542">
        <v>1073.8474132790977</v>
      </c>
      <c r="BJ7" s="542">
        <v>-27.175031769257203</v>
      </c>
      <c r="BK7" s="542">
        <v>283.07154640049839</v>
      </c>
      <c r="BL7" s="542">
        <v>535.38900021858103</v>
      </c>
      <c r="BM7" s="542">
        <v>-212.58024052452538</v>
      </c>
      <c r="BN7" s="542">
        <v>369.9366877171642</v>
      </c>
      <c r="BO7" s="542">
        <v>324.48380060901195</v>
      </c>
      <c r="BP7" s="542">
        <v>667.84455062729035</v>
      </c>
      <c r="BQ7" s="542">
        <v>701.4818438571333</v>
      </c>
      <c r="BR7" s="542">
        <v>2563.1083642192125</v>
      </c>
      <c r="BS7" s="542">
        <f t="shared" ref="BS7:BS44" si="4">+SUM(BG7:BR7)</f>
        <v>6612.2806631779658</v>
      </c>
      <c r="BT7" s="573"/>
      <c r="BU7" s="542">
        <v>-260.60237699951767</v>
      </c>
      <c r="BV7" s="542">
        <v>460.74770944176908</v>
      </c>
      <c r="BW7" s="542">
        <v>843.53818163596634</v>
      </c>
      <c r="BX7" s="542">
        <v>156.92334860640858</v>
      </c>
      <c r="BY7" s="542">
        <v>199.88896644905662</v>
      </c>
      <c r="BZ7" s="542">
        <v>288.97139502669279</v>
      </c>
      <c r="CA7" s="542">
        <v>124.16507293463519</v>
      </c>
      <c r="CB7" s="542">
        <v>354.59748278681718</v>
      </c>
      <c r="CC7" s="542">
        <v>363.47586358000763</v>
      </c>
      <c r="CD7" s="542">
        <v>193.80376665866788</v>
      </c>
      <c r="CE7" s="542">
        <v>120.44805910203922</v>
      </c>
      <c r="CF7" s="542">
        <v>1515.2745742845377</v>
      </c>
      <c r="CG7" s="542">
        <f t="shared" ref="CG7:CG44" si="5">+SUM(BU7:CF7)</f>
        <v>4361.2320435070806</v>
      </c>
      <c r="CH7" s="573"/>
      <c r="CI7" s="542">
        <v>-12.624574765887701</v>
      </c>
      <c r="CJ7" s="542">
        <v>365.4710250097005</v>
      </c>
      <c r="CK7" s="542">
        <v>271.55167781895216</v>
      </c>
      <c r="CL7" s="542">
        <v>-78.302821495512035</v>
      </c>
      <c r="CM7" s="542">
        <v>241.86097256190214</v>
      </c>
      <c r="CN7" s="542">
        <v>651.63365980004846</v>
      </c>
      <c r="CO7" s="542">
        <v>696.87821567149717</v>
      </c>
      <c r="CP7" s="542">
        <v>275.0887221626972</v>
      </c>
      <c r="CQ7" s="542">
        <v>549.08113840900319</v>
      </c>
      <c r="CR7" s="542">
        <v>218.0793994977862</v>
      </c>
      <c r="CS7" s="542">
        <v>429.32208087221829</v>
      </c>
      <c r="CT7" s="542">
        <v>2560.462497921586</v>
      </c>
      <c r="CU7" s="542">
        <f t="shared" ref="CU7:CU44" si="6">+SUM(CI7:CT7)</f>
        <v>6168.5019934639913</v>
      </c>
      <c r="CV7" s="573"/>
      <c r="CW7" s="542">
        <v>-137.48490452021611</v>
      </c>
      <c r="CX7" s="542">
        <v>427.68581845348763</v>
      </c>
      <c r="CY7" s="542">
        <v>-90.130362477505969</v>
      </c>
      <c r="CZ7" s="542">
        <v>540.43819177273531</v>
      </c>
      <c r="DA7" s="542">
        <v>1545.7384691690818</v>
      </c>
      <c r="DB7" s="542">
        <v>1045.004545459532</v>
      </c>
      <c r="DC7" s="542">
        <v>744.17911847744722</v>
      </c>
      <c r="DD7" s="542">
        <v>776.50419523569394</v>
      </c>
      <c r="DE7" s="542">
        <v>-134.3027114482918</v>
      </c>
      <c r="DF7" s="542">
        <v>618.82964320247606</v>
      </c>
      <c r="DG7" s="542">
        <v>447.75712217208752</v>
      </c>
      <c r="DH7" s="542">
        <v>1888.1212132464489</v>
      </c>
      <c r="DI7" s="542">
        <f t="shared" ref="DI7:DI44" si="7">+SUM(CW7:DH7)</f>
        <v>7672.3403387429762</v>
      </c>
      <c r="DJ7" s="573"/>
      <c r="DK7" s="542">
        <v>97.955021430079341</v>
      </c>
      <c r="DL7" s="542">
        <v>438.0856302656257</v>
      </c>
      <c r="DM7" s="542">
        <v>-12.84855155299465</v>
      </c>
      <c r="DN7" s="542">
        <v>-86.640117490718694</v>
      </c>
      <c r="DO7" s="542">
        <v>391.01382665467918</v>
      </c>
      <c r="DP7" s="542">
        <v>278.91488762232302</v>
      </c>
      <c r="DQ7" s="542">
        <v>410.33724645007305</v>
      </c>
      <c r="DR7" s="542">
        <v>570.96044901913365</v>
      </c>
      <c r="DS7" s="542">
        <v>-348.63814658664842</v>
      </c>
      <c r="DT7" s="542">
        <v>379.45559929459614</v>
      </c>
      <c r="DU7" s="542">
        <v>-8.3608256965339933</v>
      </c>
      <c r="DV7" s="542">
        <v>2291.5364814847508</v>
      </c>
      <c r="DW7" s="542">
        <f t="shared" ref="DW7:DW44" si="8">+SUM(DK7:DV7)</f>
        <v>4401.7715008943651</v>
      </c>
      <c r="DX7" s="573"/>
      <c r="DY7" s="542">
        <v>-480.91048451772645</v>
      </c>
      <c r="DZ7" s="542">
        <v>645.47629831589575</v>
      </c>
      <c r="EA7" s="542">
        <v>-283.44534274430362</v>
      </c>
      <c r="EB7" s="542">
        <v>-224.67645430119546</v>
      </c>
      <c r="EC7" s="542">
        <v>-406.63948681431384</v>
      </c>
      <c r="ED7" s="542">
        <v>469.43005924659337</v>
      </c>
      <c r="EE7" s="542">
        <v>-65.075507790628762</v>
      </c>
      <c r="EF7" s="542">
        <v>90.248000537849293</v>
      </c>
      <c r="EG7" s="542">
        <v>26.490141807127884</v>
      </c>
      <c r="EH7" s="542">
        <v>293.97485797726563</v>
      </c>
      <c r="EI7" s="542">
        <v>566.80016413704266</v>
      </c>
      <c r="EJ7" s="542">
        <v>1341.4583512154798</v>
      </c>
      <c r="EK7" s="542">
        <f t="shared" ref="EK7:EK44" si="9">+SUM(DY7:EJ7)</f>
        <v>1973.1305970690862</v>
      </c>
      <c r="EL7" s="573"/>
      <c r="EM7" s="542">
        <v>-272.86968298404304</v>
      </c>
      <c r="EN7" s="542">
        <v>803.07974738213602</v>
      </c>
      <c r="EO7" s="542">
        <v>249.87871415805353</v>
      </c>
      <c r="EP7" s="542">
        <v>-493.51335769277921</v>
      </c>
      <c r="EQ7" s="542">
        <v>651.85715355822185</v>
      </c>
      <c r="ER7" s="542">
        <v>525.58078517961803</v>
      </c>
      <c r="ES7" s="542">
        <v>688.11537117384796</v>
      </c>
      <c r="ET7" s="542">
        <v>719.39387992585398</v>
      </c>
      <c r="EU7" s="542">
        <v>381.2218716553748</v>
      </c>
      <c r="EV7" s="542">
        <v>614.94274911763387</v>
      </c>
      <c r="EW7" s="542">
        <v>983.49269345952985</v>
      </c>
      <c r="EX7" s="542">
        <v>1464.6367284251014</v>
      </c>
      <c r="EY7" s="542">
        <f t="shared" ref="EY7:EY44" si="10">+SUM(EM7:EX7)</f>
        <v>6315.81665335855</v>
      </c>
      <c r="EZ7" s="573"/>
      <c r="FA7" s="542">
        <v>122.23899413005643</v>
      </c>
      <c r="FB7" s="542">
        <v>-148.87488013270422</v>
      </c>
      <c r="FC7" s="542">
        <v>-37.18943390522054</v>
      </c>
      <c r="FD7" s="542">
        <v>-455.83839654331837</v>
      </c>
      <c r="FE7" s="542">
        <v>155.86372142526147</v>
      </c>
      <c r="FF7" s="542">
        <v>172.00550197759867</v>
      </c>
      <c r="FG7" s="542">
        <v>209.60062467058242</v>
      </c>
      <c r="FH7" s="542">
        <v>388.09846428839728</v>
      </c>
      <c r="FI7" s="542">
        <v>254.30299118051812</v>
      </c>
      <c r="FJ7" s="542">
        <v>252.81467264801086</v>
      </c>
      <c r="FK7" s="542">
        <v>937.1947452733084</v>
      </c>
      <c r="FL7" s="542">
        <v>1547.7459356059142</v>
      </c>
      <c r="FM7" s="542">
        <f t="shared" ref="FM7:FM44" si="11">+SUM(FA7:FL7)</f>
        <v>3397.9629406184049</v>
      </c>
      <c r="FO7" s="542">
        <v>48.581548161027285</v>
      </c>
      <c r="FP7" s="542">
        <v>769.63278426077864</v>
      </c>
      <c r="FQ7" s="542">
        <v>-37.712811582255654</v>
      </c>
      <c r="FR7" s="542">
        <f>+SUM(FO7:FQ7)</f>
        <v>780.50152083955027</v>
      </c>
    </row>
    <row r="8" spans="2:174" ht="15.75" x14ac:dyDescent="0.25">
      <c r="B8" s="688" t="s">
        <v>94</v>
      </c>
      <c r="C8" s="521">
        <f>+C9+C10</f>
        <v>118.14254086919746</v>
      </c>
      <c r="D8" s="521">
        <f t="shared" ref="D8:N8" si="12">+D9+D10</f>
        <v>338.93253786623791</v>
      </c>
      <c r="E8" s="521">
        <f t="shared" si="12"/>
        <v>132.92428274599212</v>
      </c>
      <c r="F8" s="521">
        <f t="shared" si="12"/>
        <v>156.73580137119532</v>
      </c>
      <c r="G8" s="521">
        <f t="shared" si="12"/>
        <v>181.06233056338306</v>
      </c>
      <c r="H8" s="521">
        <f t="shared" si="12"/>
        <v>121.21535298219709</v>
      </c>
      <c r="I8" s="521">
        <f t="shared" si="12"/>
        <v>123.59956792069266</v>
      </c>
      <c r="J8" s="521">
        <f t="shared" si="12"/>
        <v>286.66358636764767</v>
      </c>
      <c r="K8" s="521">
        <f t="shared" si="12"/>
        <v>261.10680278477253</v>
      </c>
      <c r="L8" s="521">
        <f t="shared" si="12"/>
        <v>412.34604096659797</v>
      </c>
      <c r="M8" s="521">
        <f t="shared" si="12"/>
        <v>150.88705737891331</v>
      </c>
      <c r="N8" s="521">
        <f t="shared" si="12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3">+R9+R10</f>
        <v>627.35258965656453</v>
      </c>
      <c r="S8" s="521">
        <f t="shared" si="13"/>
        <v>386.4954374132202</v>
      </c>
      <c r="T8" s="521">
        <f t="shared" si="13"/>
        <v>392.76362656587355</v>
      </c>
      <c r="U8" s="521">
        <f t="shared" si="13"/>
        <v>428.78454975374132</v>
      </c>
      <c r="V8" s="521">
        <f t="shared" si="13"/>
        <v>705.51399910507291</v>
      </c>
      <c r="W8" s="521">
        <f t="shared" si="13"/>
        <v>432.91584589527594</v>
      </c>
      <c r="X8" s="521">
        <f t="shared" si="13"/>
        <v>296.21777661842566</v>
      </c>
      <c r="Y8" s="521">
        <f t="shared" si="13"/>
        <v>664.9180316035737</v>
      </c>
      <c r="Z8" s="521">
        <f t="shared" si="13"/>
        <v>286.84778489209071</v>
      </c>
      <c r="AA8" s="521">
        <f t="shared" si="13"/>
        <v>252.18128403829337</v>
      </c>
      <c r="AB8" s="521">
        <f t="shared" si="13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4">+AG9+AG10</f>
        <v>1034.7923122973718</v>
      </c>
      <c r="AH8" s="521">
        <f t="shared" si="14"/>
        <v>657.68651347309651</v>
      </c>
      <c r="AI8" s="521">
        <f t="shared" si="14"/>
        <v>226.13000665482099</v>
      </c>
      <c r="AJ8" s="521">
        <f t="shared" si="14"/>
        <v>577.88428859515147</v>
      </c>
      <c r="AK8" s="521">
        <f t="shared" si="14"/>
        <v>233.09603892873372</v>
      </c>
      <c r="AL8" s="521">
        <f t="shared" si="14"/>
        <v>295.93066351183586</v>
      </c>
      <c r="AM8" s="521">
        <f t="shared" si="14"/>
        <v>388.62857694372224</v>
      </c>
      <c r="AN8" s="521">
        <f t="shared" si="14"/>
        <v>257.22860897009502</v>
      </c>
      <c r="AO8" s="521">
        <f t="shared" si="14"/>
        <v>505.04095898444575</v>
      </c>
      <c r="AP8" s="521">
        <f t="shared" si="14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5">+AU9+AU10</f>
        <v>533.45502160670094</v>
      </c>
      <c r="AV8" s="521">
        <f t="shared" si="15"/>
        <v>1443.0296731004173</v>
      </c>
      <c r="AW8" s="521">
        <f t="shared" si="15"/>
        <v>954.93907032723519</v>
      </c>
      <c r="AX8" s="521">
        <f t="shared" si="15"/>
        <v>1832.4383524420823</v>
      </c>
      <c r="AY8" s="521">
        <f t="shared" si="15"/>
        <v>374.30081249183172</v>
      </c>
      <c r="AZ8" s="521">
        <f t="shared" si="15"/>
        <v>879.86102586119057</v>
      </c>
      <c r="BA8" s="521">
        <f t="shared" si="15"/>
        <v>1381.1399772005816</v>
      </c>
      <c r="BB8" s="521">
        <f t="shared" si="15"/>
        <v>787.55145819836082</v>
      </c>
      <c r="BC8" s="521">
        <f t="shared" si="15"/>
        <v>793.5317420321752</v>
      </c>
      <c r="BD8" s="521">
        <f t="shared" si="15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6">+BH9+BH10</f>
        <v>790.20977001746382</v>
      </c>
      <c r="BI8" s="521">
        <f t="shared" si="16"/>
        <v>1007.9928382714094</v>
      </c>
      <c r="BJ8" s="521">
        <f t="shared" si="16"/>
        <v>376.1666626623819</v>
      </c>
      <c r="BK8" s="521">
        <f t="shared" si="16"/>
        <v>2666.3371032100204</v>
      </c>
      <c r="BL8" s="521">
        <f t="shared" si="16"/>
        <v>475.07771318454087</v>
      </c>
      <c r="BM8" s="521">
        <f t="shared" si="16"/>
        <v>231.62868243594448</v>
      </c>
      <c r="BN8" s="521">
        <f t="shared" si="16"/>
        <v>341.41369418522299</v>
      </c>
      <c r="BO8" s="521">
        <f t="shared" si="16"/>
        <v>650.78374085400844</v>
      </c>
      <c r="BP8" s="521">
        <f t="shared" si="16"/>
        <v>299.2380451677011</v>
      </c>
      <c r="BQ8" s="521">
        <f t="shared" si="16"/>
        <v>235.1460637270269</v>
      </c>
      <c r="BR8" s="521">
        <f t="shared" si="16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7">+BV9+BV10</f>
        <v>186.14127509703607</v>
      </c>
      <c r="BW8" s="521">
        <f t="shared" si="17"/>
        <v>913.66114736103532</v>
      </c>
      <c r="BX8" s="521">
        <f t="shared" si="17"/>
        <v>189.02467132039388</v>
      </c>
      <c r="BY8" s="521">
        <f t="shared" si="17"/>
        <v>559.4267382139999</v>
      </c>
      <c r="BZ8" s="521">
        <f t="shared" si="17"/>
        <v>424.33175112600003</v>
      </c>
      <c r="CA8" s="521">
        <f t="shared" si="17"/>
        <v>299.59329552499997</v>
      </c>
      <c r="CB8" s="521">
        <f t="shared" si="17"/>
        <v>233.28203893</v>
      </c>
      <c r="CC8" s="521">
        <f t="shared" si="17"/>
        <v>694.23077881353743</v>
      </c>
      <c r="CD8" s="521">
        <f t="shared" si="17"/>
        <v>468.89053693400001</v>
      </c>
      <c r="CE8" s="521">
        <f t="shared" si="17"/>
        <v>416.68757012200001</v>
      </c>
      <c r="CF8" s="521">
        <f t="shared" si="17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8">+CJ9+CJ10</f>
        <v>188.11171728899998</v>
      </c>
      <c r="CK8" s="521">
        <f t="shared" si="18"/>
        <v>462.68415853099998</v>
      </c>
      <c r="CL8" s="521">
        <f t="shared" si="18"/>
        <v>231.09586520899998</v>
      </c>
      <c r="CM8" s="521">
        <f t="shared" si="18"/>
        <v>580.68928816099992</v>
      </c>
      <c r="CN8" s="521">
        <f t="shared" si="18"/>
        <v>1443.9078535606534</v>
      </c>
      <c r="CO8" s="521">
        <f t="shared" si="18"/>
        <v>321.32332685</v>
      </c>
      <c r="CP8" s="521">
        <f t="shared" si="18"/>
        <v>329.40676524000003</v>
      </c>
      <c r="CQ8" s="521">
        <f t="shared" si="18"/>
        <v>686.090100366</v>
      </c>
      <c r="CR8" s="521">
        <f t="shared" si="18"/>
        <v>717.78224699600014</v>
      </c>
      <c r="CS8" s="521">
        <f t="shared" si="18"/>
        <v>251.56273549299999</v>
      </c>
      <c r="CT8" s="521">
        <f t="shared" si="18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9">+CX9+CX10</f>
        <v>118.66938755500001</v>
      </c>
      <c r="CY8" s="521">
        <f t="shared" si="19"/>
        <v>830.18359988299994</v>
      </c>
      <c r="CZ8" s="521">
        <f t="shared" si="19"/>
        <v>1022.4016828129999</v>
      </c>
      <c r="DA8" s="521">
        <f t="shared" si="19"/>
        <v>532.93223840999997</v>
      </c>
      <c r="DB8" s="521">
        <f t="shared" si="19"/>
        <v>746.90607556099997</v>
      </c>
      <c r="DC8" s="521">
        <f t="shared" si="19"/>
        <v>153.81246988599997</v>
      </c>
      <c r="DD8" s="521">
        <f t="shared" si="19"/>
        <v>163.45689211199999</v>
      </c>
      <c r="DE8" s="521">
        <f t="shared" si="19"/>
        <v>278.46091897999997</v>
      </c>
      <c r="DF8" s="521">
        <f t="shared" si="19"/>
        <v>386.51934008400008</v>
      </c>
      <c r="DG8" s="521">
        <f t="shared" si="19"/>
        <v>334.750214363</v>
      </c>
      <c r="DH8" s="521">
        <f t="shared" si="19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20">+DL9+DL10</f>
        <v>143.451819339</v>
      </c>
      <c r="DM8" s="521">
        <f t="shared" si="20"/>
        <v>343.63526878700003</v>
      </c>
      <c r="DN8" s="521">
        <f t="shared" si="20"/>
        <v>150.54183199100001</v>
      </c>
      <c r="DO8" s="521">
        <f t="shared" si="20"/>
        <v>210.80255426799999</v>
      </c>
      <c r="DP8" s="521">
        <f t="shared" si="20"/>
        <v>261.41096935999997</v>
      </c>
      <c r="DQ8" s="521">
        <f t="shared" si="20"/>
        <v>159.81152897499999</v>
      </c>
      <c r="DR8" s="521">
        <f t="shared" si="20"/>
        <v>167.376881064</v>
      </c>
      <c r="DS8" s="521">
        <f t="shared" si="20"/>
        <v>238.67213048999997</v>
      </c>
      <c r="DT8" s="521">
        <f t="shared" si="20"/>
        <v>820.23666694099995</v>
      </c>
      <c r="DU8" s="521">
        <f t="shared" si="20"/>
        <v>415.15716053800003</v>
      </c>
      <c r="DV8" s="521">
        <f t="shared" si="20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1">+DZ9+DZ10</f>
        <v>141.40865967400001</v>
      </c>
      <c r="EA8" s="521">
        <f t="shared" si="21"/>
        <v>456.5215968</v>
      </c>
      <c r="EB8" s="521">
        <f t="shared" si="21"/>
        <v>681.59250095200014</v>
      </c>
      <c r="EC8" s="521">
        <f t="shared" si="21"/>
        <v>325.02702837700002</v>
      </c>
      <c r="ED8" s="521">
        <f t="shared" si="21"/>
        <v>255.54372057900002</v>
      </c>
      <c r="EE8" s="521">
        <f t="shared" si="21"/>
        <v>251.11359563600001</v>
      </c>
      <c r="EF8" s="521">
        <f t="shared" si="21"/>
        <v>192.37513718299999</v>
      </c>
      <c r="EG8" s="521">
        <f t="shared" si="21"/>
        <v>227.22597858199998</v>
      </c>
      <c r="EH8" s="521">
        <f t="shared" si="21"/>
        <v>788.38326543500011</v>
      </c>
      <c r="EI8" s="521">
        <f t="shared" si="21"/>
        <v>421.86618703200003</v>
      </c>
      <c r="EJ8" s="521">
        <f t="shared" si="21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2">+EN9+EN10</f>
        <v>794.51704290500004</v>
      </c>
      <c r="EO8" s="521">
        <f t="shared" si="22"/>
        <v>418.74879229700002</v>
      </c>
      <c r="EP8" s="521">
        <f t="shared" si="22"/>
        <v>216.09614685100001</v>
      </c>
      <c r="EQ8" s="521">
        <f t="shared" si="22"/>
        <v>801.2801739091251</v>
      </c>
      <c r="ER8" s="521">
        <f t="shared" si="22"/>
        <v>222.444305832</v>
      </c>
      <c r="ES8" s="521">
        <f t="shared" si="22"/>
        <v>204.80349228999998</v>
      </c>
      <c r="ET8" s="521">
        <f t="shared" si="22"/>
        <v>351.50096689500003</v>
      </c>
      <c r="EU8" s="521">
        <f t="shared" si="22"/>
        <v>396.934219633</v>
      </c>
      <c r="EV8" s="521">
        <f t="shared" ref="EV8:EX8" si="23">+EV9+EV10</f>
        <v>490.68146796100001</v>
      </c>
      <c r="EW8" s="521">
        <f t="shared" si="23"/>
        <v>444.43098610699985</v>
      </c>
      <c r="EX8" s="521">
        <f t="shared" si="23"/>
        <v>276.052020599</v>
      </c>
      <c r="EY8" s="521">
        <f t="shared" si="10"/>
        <v>5097.1293867591239</v>
      </c>
      <c r="EZ8" s="684"/>
      <c r="FA8" s="521">
        <f t="shared" ref="FA8:FL8" si="24">+FA9+FA10</f>
        <v>3224.3696991299998</v>
      </c>
      <c r="FB8" s="521">
        <f t="shared" si="24"/>
        <v>202.926254454</v>
      </c>
      <c r="FC8" s="521">
        <f t="shared" si="24"/>
        <v>421.92172457000004</v>
      </c>
      <c r="FD8" s="521">
        <f t="shared" si="24"/>
        <v>1305.7947152220001</v>
      </c>
      <c r="FE8" s="521">
        <f t="shared" si="24"/>
        <v>523.05371959299987</v>
      </c>
      <c r="FF8" s="521">
        <f t="shared" si="24"/>
        <v>1040.9572701949999</v>
      </c>
      <c r="FG8" s="521">
        <f t="shared" si="24"/>
        <v>270.00985353099998</v>
      </c>
      <c r="FH8" s="521">
        <f t="shared" si="24"/>
        <v>277.61441169800003</v>
      </c>
      <c r="FI8" s="521">
        <f t="shared" si="24"/>
        <v>398.14720058700004</v>
      </c>
      <c r="FJ8" s="521">
        <f t="shared" si="24"/>
        <v>285.19547559400002</v>
      </c>
      <c r="FK8" s="521">
        <f t="shared" si="24"/>
        <v>310.11388596172725</v>
      </c>
      <c r="FL8" s="521">
        <f t="shared" si="24"/>
        <v>1252.0711484517531</v>
      </c>
      <c r="FM8" s="521">
        <f t="shared" si="11"/>
        <v>9512.1753589874806</v>
      </c>
      <c r="FO8" s="521">
        <f t="shared" ref="FO8:FQ8" si="25">+FO9+FO10</f>
        <v>319.38799636699997</v>
      </c>
      <c r="FP8" s="521">
        <f t="shared" si="25"/>
        <v>315.10263134000002</v>
      </c>
      <c r="FQ8" s="521">
        <f t="shared" si="25"/>
        <v>983.03927140999997</v>
      </c>
      <c r="FR8" s="521">
        <f>+SUM(FO8:FQ8)</f>
        <v>1617.5298991169998</v>
      </c>
    </row>
    <row r="9" spans="2:174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>
        <v>70.006447040000012</v>
      </c>
      <c r="EQ9" s="518">
        <v>67.848804000000001</v>
      </c>
      <c r="ER9" s="518">
        <v>91.51116906</v>
      </c>
      <c r="ES9" s="518">
        <v>66.703069749999997</v>
      </c>
      <c r="ET9" s="518">
        <v>215.92697317</v>
      </c>
      <c r="EU9" s="518">
        <v>146.61230207</v>
      </c>
      <c r="EV9" s="518">
        <v>345.76046896000003</v>
      </c>
      <c r="EW9" s="518">
        <v>273.81294186000002</v>
      </c>
      <c r="EX9" s="518">
        <v>123.51282576</v>
      </c>
      <c r="EY9" s="518">
        <f t="shared" si="10"/>
        <v>2708.4211076199999</v>
      </c>
      <c r="EZ9" s="519"/>
      <c r="FA9" s="518">
        <v>3090.0397833899997</v>
      </c>
      <c r="FB9" s="518">
        <v>92.292431500000006</v>
      </c>
      <c r="FC9" s="518">
        <v>168.32688243000001</v>
      </c>
      <c r="FD9" s="518">
        <v>1152.0122074310002</v>
      </c>
      <c r="FE9" s="518">
        <v>320.65243893000002</v>
      </c>
      <c r="FF9" s="518">
        <v>96.677772959999999</v>
      </c>
      <c r="FG9" s="518">
        <v>163.13204289100003</v>
      </c>
      <c r="FH9" s="518">
        <v>140.21058121000002</v>
      </c>
      <c r="FI9" s="518">
        <v>160.01828354999998</v>
      </c>
      <c r="FJ9" s="518">
        <v>140.06067259000002</v>
      </c>
      <c r="FK9" s="518">
        <v>67.083398902727268</v>
      </c>
      <c r="FL9" s="518">
        <v>127.24433445999999</v>
      </c>
      <c r="FM9" s="518">
        <f t="shared" si="11"/>
        <v>5717.7508302447268</v>
      </c>
      <c r="FO9" s="518">
        <v>207.87146162699997</v>
      </c>
      <c r="FP9" s="518">
        <v>99.098272909999991</v>
      </c>
      <c r="FQ9" s="518">
        <v>734.29711871999996</v>
      </c>
      <c r="FR9" s="518">
        <f>+SUM(FO9:FQ9)</f>
        <v>1041.2668532569999</v>
      </c>
    </row>
    <row r="10" spans="2:174" ht="15.75" x14ac:dyDescent="0.25">
      <c r="B10" s="689" t="s">
        <v>43</v>
      </c>
      <c r="C10" s="518">
        <f>+SUM(C11:C17)</f>
        <v>82.198212089197455</v>
      </c>
      <c r="D10" s="518">
        <f t="shared" ref="D10:N10" si="26">+SUM(D11:D17)</f>
        <v>136.04521684623793</v>
      </c>
      <c r="E10" s="518">
        <f t="shared" si="26"/>
        <v>78.331398375992137</v>
      </c>
      <c r="F10" s="518">
        <f t="shared" si="26"/>
        <v>130.87590603119531</v>
      </c>
      <c r="G10" s="518">
        <f t="shared" si="26"/>
        <v>147.48925068338306</v>
      </c>
      <c r="H10" s="518">
        <f t="shared" si="26"/>
        <v>118.4679786421971</v>
      </c>
      <c r="I10" s="518">
        <f t="shared" si="26"/>
        <v>83.410682560692663</v>
      </c>
      <c r="J10" s="518">
        <f t="shared" si="26"/>
        <v>132.30546581764764</v>
      </c>
      <c r="K10" s="518">
        <f t="shared" si="26"/>
        <v>172.54648532477253</v>
      </c>
      <c r="L10" s="518">
        <f t="shared" si="26"/>
        <v>135.95378209659799</v>
      </c>
      <c r="M10" s="518">
        <f t="shared" si="26"/>
        <v>147.54570248891332</v>
      </c>
      <c r="N10" s="518">
        <f t="shared" si="26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7">+SUM(R11:R17)</f>
        <v>275.06156934656457</v>
      </c>
      <c r="S10" s="518">
        <f t="shared" si="27"/>
        <v>381.43504088322021</v>
      </c>
      <c r="T10" s="518">
        <f t="shared" si="27"/>
        <v>286.11996141587355</v>
      </c>
      <c r="U10" s="518">
        <f t="shared" si="27"/>
        <v>289.74772752374133</v>
      </c>
      <c r="V10" s="518">
        <f t="shared" si="27"/>
        <v>279.08684101507293</v>
      </c>
      <c r="W10" s="518">
        <f t="shared" si="27"/>
        <v>125.68861155527601</v>
      </c>
      <c r="X10" s="518">
        <f t="shared" si="27"/>
        <v>174.44910765842565</v>
      </c>
      <c r="Y10" s="518">
        <f t="shared" si="27"/>
        <v>635.24534848357371</v>
      </c>
      <c r="Z10" s="518">
        <f t="shared" si="27"/>
        <v>256.72592467209074</v>
      </c>
      <c r="AA10" s="518">
        <f t="shared" si="27"/>
        <v>200.72881009829339</v>
      </c>
      <c r="AB10" s="518">
        <f t="shared" si="27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8">+SUM(AG11:AG17)</f>
        <v>312.46341633737194</v>
      </c>
      <c r="AH10" s="518">
        <f t="shared" si="28"/>
        <v>239.05617668309657</v>
      </c>
      <c r="AI10" s="518">
        <f t="shared" si="28"/>
        <v>187.04265085482101</v>
      </c>
      <c r="AJ10" s="518">
        <f t="shared" si="28"/>
        <v>351.39568753515141</v>
      </c>
      <c r="AK10" s="518">
        <f t="shared" si="28"/>
        <v>164.74828596873371</v>
      </c>
      <c r="AL10" s="518">
        <f t="shared" si="28"/>
        <v>227.87309654183582</v>
      </c>
      <c r="AM10" s="518">
        <f t="shared" si="28"/>
        <v>320.78221555372221</v>
      </c>
      <c r="AN10" s="518">
        <f t="shared" si="28"/>
        <v>249.88416883009501</v>
      </c>
      <c r="AO10" s="518">
        <f t="shared" si="28"/>
        <v>198.83492535444572</v>
      </c>
      <c r="AP10" s="518">
        <f t="shared" si="28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9">+SUM(AU11:AU17)</f>
        <v>352.44500910670098</v>
      </c>
      <c r="AV10" s="518">
        <f t="shared" si="29"/>
        <v>185.04784189041766</v>
      </c>
      <c r="AW10" s="518">
        <f t="shared" si="29"/>
        <v>224.10182036723515</v>
      </c>
      <c r="AX10" s="518">
        <f t="shared" si="29"/>
        <v>403.74440134208254</v>
      </c>
      <c r="AY10" s="518">
        <f t="shared" si="29"/>
        <v>158.45580869183178</v>
      </c>
      <c r="AZ10" s="518">
        <f t="shared" si="29"/>
        <v>223.0152370511905</v>
      </c>
      <c r="BA10" s="518">
        <f t="shared" si="29"/>
        <v>364.98427912058179</v>
      </c>
      <c r="BB10" s="518">
        <f t="shared" si="29"/>
        <v>214.74479382836091</v>
      </c>
      <c r="BC10" s="518">
        <f t="shared" si="29"/>
        <v>211.40096460217521</v>
      </c>
      <c r="BD10" s="518">
        <f t="shared" si="29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30">+SUM(BH11:BH17)</f>
        <v>182.8157565374637</v>
      </c>
      <c r="BI10" s="518">
        <f t="shared" si="30"/>
        <v>546.13610079140938</v>
      </c>
      <c r="BJ10" s="518">
        <f t="shared" si="30"/>
        <v>193.11859132238186</v>
      </c>
      <c r="BK10" s="518">
        <f t="shared" si="30"/>
        <v>191.3164110400202</v>
      </c>
      <c r="BL10" s="518">
        <f t="shared" si="30"/>
        <v>467.58532819454086</v>
      </c>
      <c r="BM10" s="518">
        <f t="shared" si="30"/>
        <v>134.0801256159445</v>
      </c>
      <c r="BN10" s="518">
        <f t="shared" si="30"/>
        <v>184.222862085223</v>
      </c>
      <c r="BO10" s="518">
        <f t="shared" si="30"/>
        <v>569.93484987400848</v>
      </c>
      <c r="BP10" s="518">
        <f t="shared" si="30"/>
        <v>295.28353291770111</v>
      </c>
      <c r="BQ10" s="518">
        <f t="shared" si="30"/>
        <v>205.60393665702691</v>
      </c>
      <c r="BR10" s="518">
        <f t="shared" si="30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31">+SUM(BV11:BV17)</f>
        <v>176.80983859703608</v>
      </c>
      <c r="BW10" s="518">
        <f t="shared" si="31"/>
        <v>505.24332424103522</v>
      </c>
      <c r="BX10" s="518">
        <f t="shared" si="31"/>
        <v>179.81698783039388</v>
      </c>
      <c r="BY10" s="518">
        <f t="shared" si="31"/>
        <v>195.92379180400002</v>
      </c>
      <c r="BZ10" s="518">
        <f t="shared" si="31"/>
        <v>411.00712588600004</v>
      </c>
      <c r="CA10" s="518">
        <f t="shared" si="31"/>
        <v>271.704080675</v>
      </c>
      <c r="CB10" s="518">
        <f t="shared" si="31"/>
        <v>160.54181033999998</v>
      </c>
      <c r="CC10" s="518">
        <f t="shared" si="31"/>
        <v>682.73560054353743</v>
      </c>
      <c r="CD10" s="518">
        <f t="shared" si="31"/>
        <v>254.58560535399999</v>
      </c>
      <c r="CE10" s="518">
        <f t="shared" si="31"/>
        <v>206.42356807200002</v>
      </c>
      <c r="CF10" s="518">
        <f t="shared" si="31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2">+SUM(CJ11:CJ17)</f>
        <v>186.60656016899998</v>
      </c>
      <c r="CK10" s="518">
        <f t="shared" si="32"/>
        <v>339.09520750099995</v>
      </c>
      <c r="CL10" s="518">
        <f t="shared" si="32"/>
        <v>225.64805548899997</v>
      </c>
      <c r="CM10" s="518">
        <f t="shared" si="32"/>
        <v>246.47017753099999</v>
      </c>
      <c r="CN10" s="518">
        <f t="shared" si="32"/>
        <v>1412.5063562806533</v>
      </c>
      <c r="CO10" s="518">
        <f t="shared" si="32"/>
        <v>233.9726489</v>
      </c>
      <c r="CP10" s="518">
        <f t="shared" si="32"/>
        <v>186.82065056000002</v>
      </c>
      <c r="CQ10" s="518">
        <f t="shared" si="32"/>
        <v>377.751608546</v>
      </c>
      <c r="CR10" s="518">
        <f t="shared" si="32"/>
        <v>252.23639459600003</v>
      </c>
      <c r="CS10" s="518">
        <f t="shared" si="32"/>
        <v>187.17234583300001</v>
      </c>
      <c r="CT10" s="518">
        <f t="shared" si="32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3">+SUM(CX11:CX17)</f>
        <v>109.40578881500001</v>
      </c>
      <c r="CY10" s="518">
        <f t="shared" si="33"/>
        <v>616.11334906299999</v>
      </c>
      <c r="CZ10" s="518">
        <f t="shared" si="33"/>
        <v>1009.6641162229998</v>
      </c>
      <c r="DA10" s="518">
        <f t="shared" si="33"/>
        <v>104.26260015</v>
      </c>
      <c r="DB10" s="518">
        <f t="shared" si="33"/>
        <v>700.38234212099997</v>
      </c>
      <c r="DC10" s="518">
        <f t="shared" si="33"/>
        <v>133.37580555599999</v>
      </c>
      <c r="DD10" s="518">
        <f t="shared" si="33"/>
        <v>86.31446583200001</v>
      </c>
      <c r="DE10" s="518">
        <f t="shared" si="33"/>
        <v>151.59162042</v>
      </c>
      <c r="DF10" s="518">
        <f t="shared" si="33"/>
        <v>94.636863104000014</v>
      </c>
      <c r="DG10" s="518">
        <f t="shared" si="33"/>
        <v>118.54143068299999</v>
      </c>
      <c r="DH10" s="518">
        <f t="shared" si="33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4">+SUM(DL11:DL17)</f>
        <v>77.337504578999997</v>
      </c>
      <c r="DM10" s="518">
        <f t="shared" si="34"/>
        <v>123.940683377</v>
      </c>
      <c r="DN10" s="518">
        <f t="shared" si="34"/>
        <v>91.298432351000002</v>
      </c>
      <c r="DO10" s="518">
        <f t="shared" si="34"/>
        <v>67.966516418000012</v>
      </c>
      <c r="DP10" s="518">
        <f t="shared" si="34"/>
        <v>192.24881369999997</v>
      </c>
      <c r="DQ10" s="518">
        <f t="shared" si="34"/>
        <v>119.655199575</v>
      </c>
      <c r="DR10" s="518">
        <f t="shared" si="34"/>
        <v>44.055856853999998</v>
      </c>
      <c r="DS10" s="518">
        <f t="shared" si="34"/>
        <v>118.32407341</v>
      </c>
      <c r="DT10" s="518">
        <f t="shared" si="34"/>
        <v>175.501626741</v>
      </c>
      <c r="DU10" s="518">
        <f t="shared" si="34"/>
        <v>96.031625527999992</v>
      </c>
      <c r="DV10" s="518">
        <f t="shared" si="34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5">+SUM(DZ11:DZ17)</f>
        <v>49.443119503999988</v>
      </c>
      <c r="EA10" s="518">
        <f t="shared" si="35"/>
        <v>324.69757080999995</v>
      </c>
      <c r="EB10" s="518">
        <f t="shared" si="35"/>
        <v>229.97445099200002</v>
      </c>
      <c r="EC10" s="518">
        <f t="shared" si="35"/>
        <v>89.708929927</v>
      </c>
      <c r="ED10" s="518">
        <f t="shared" si="35"/>
        <v>171.19388890900001</v>
      </c>
      <c r="EE10" s="518">
        <f t="shared" si="35"/>
        <v>185.63590633600001</v>
      </c>
      <c r="EF10" s="518">
        <f t="shared" si="35"/>
        <v>72.829395532999996</v>
      </c>
      <c r="EG10" s="518">
        <f t="shared" si="35"/>
        <v>69.225137191999991</v>
      </c>
      <c r="EH10" s="518">
        <f t="shared" si="35"/>
        <v>462.57523364500003</v>
      </c>
      <c r="EI10" s="518">
        <f t="shared" si="35"/>
        <v>103.740791192</v>
      </c>
      <c r="EJ10" s="518">
        <f t="shared" si="35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6">+SUM(EN11:EN17)</f>
        <v>44.507519064999997</v>
      </c>
      <c r="EO10" s="518">
        <f t="shared" si="36"/>
        <v>199.969707357</v>
      </c>
      <c r="EP10" s="518">
        <f t="shared" si="36"/>
        <v>146.089699811</v>
      </c>
      <c r="EQ10" s="518">
        <f t="shared" si="36"/>
        <v>733.43136990912512</v>
      </c>
      <c r="ER10" s="518">
        <f t="shared" si="36"/>
        <v>130.93313677200001</v>
      </c>
      <c r="ES10" s="518">
        <f t="shared" si="36"/>
        <v>138.10042253999998</v>
      </c>
      <c r="ET10" s="518">
        <f t="shared" si="36"/>
        <v>135.57399372500001</v>
      </c>
      <c r="EU10" s="518">
        <f t="shared" si="36"/>
        <v>250.321917563</v>
      </c>
      <c r="EV10" s="518">
        <f t="shared" ref="EV10:EX10" si="37">+SUM(EV11:EV17)</f>
        <v>144.92099900099998</v>
      </c>
      <c r="EW10" s="518">
        <f t="shared" si="37"/>
        <v>170.61804424699986</v>
      </c>
      <c r="EX10" s="518">
        <f t="shared" si="37"/>
        <v>152.53919483899998</v>
      </c>
      <c r="EY10" s="518">
        <f t="shared" si="10"/>
        <v>2388.7082791391249</v>
      </c>
      <c r="EZ10" s="519"/>
      <c r="FA10" s="518">
        <f t="shared" ref="FA10:FL10" si="38">+SUM(FA11:FA17)</f>
        <v>134.32991573999999</v>
      </c>
      <c r="FB10" s="518">
        <f t="shared" si="38"/>
        <v>110.633822954</v>
      </c>
      <c r="FC10" s="518">
        <f t="shared" si="38"/>
        <v>253.59484214000003</v>
      </c>
      <c r="FD10" s="518">
        <f t="shared" si="38"/>
        <v>153.78250779099986</v>
      </c>
      <c r="FE10" s="518">
        <f t="shared" si="38"/>
        <v>202.40128066299985</v>
      </c>
      <c r="FF10" s="518">
        <f t="shared" si="38"/>
        <v>944.27949723499989</v>
      </c>
      <c r="FG10" s="518">
        <f t="shared" si="38"/>
        <v>106.87781063999998</v>
      </c>
      <c r="FH10" s="518">
        <f t="shared" si="38"/>
        <v>137.40383048800001</v>
      </c>
      <c r="FI10" s="518">
        <f t="shared" si="38"/>
        <v>238.12891703700004</v>
      </c>
      <c r="FJ10" s="518">
        <f t="shared" si="38"/>
        <v>145.13480300399999</v>
      </c>
      <c r="FK10" s="518">
        <f t="shared" si="38"/>
        <v>243.030487059</v>
      </c>
      <c r="FL10" s="518">
        <f t="shared" si="38"/>
        <v>1124.8268139917532</v>
      </c>
      <c r="FM10" s="518">
        <f t="shared" si="11"/>
        <v>3794.4245287427525</v>
      </c>
      <c r="FO10" s="518">
        <f t="shared" ref="FO10:FQ10" si="39">+SUM(FO11:FO17)</f>
        <v>111.51653474</v>
      </c>
      <c r="FP10" s="518">
        <f t="shared" si="39"/>
        <v>216.00435843</v>
      </c>
      <c r="FQ10" s="518">
        <f t="shared" si="39"/>
        <v>248.74215269000001</v>
      </c>
      <c r="FR10" s="518">
        <f>+SUM(FO10:FQ10)</f>
        <v>576.26304586000003</v>
      </c>
    </row>
    <row r="11" spans="2:174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>
        <v>97.430246851000007</v>
      </c>
      <c r="EQ11" s="518">
        <v>59.118660997000006</v>
      </c>
      <c r="ER11" s="518">
        <v>88.635642439999998</v>
      </c>
      <c r="ES11" s="518">
        <v>33.833707169999997</v>
      </c>
      <c r="ET11" s="518">
        <v>122.04842410000001</v>
      </c>
      <c r="EU11" s="518">
        <v>76.082954700000002</v>
      </c>
      <c r="EV11" s="518">
        <v>96.833904351000001</v>
      </c>
      <c r="EW11" s="518">
        <v>139.89552612099988</v>
      </c>
      <c r="EX11" s="518">
        <v>107.90963543999999</v>
      </c>
      <c r="EY11" s="518">
        <f t="shared" si="10"/>
        <v>915.29986804999987</v>
      </c>
      <c r="EZ11" s="519"/>
      <c r="FA11" s="518">
        <v>30.005444109999999</v>
      </c>
      <c r="FB11" s="518">
        <v>104.47011129399999</v>
      </c>
      <c r="FC11" s="518">
        <v>76.569242550000013</v>
      </c>
      <c r="FD11" s="518">
        <v>105.78443835899985</v>
      </c>
      <c r="FE11" s="518">
        <v>146.02627608699987</v>
      </c>
      <c r="FF11" s="518">
        <v>926.40999332999991</v>
      </c>
      <c r="FG11" s="518">
        <v>28.896593759999998</v>
      </c>
      <c r="FH11" s="518">
        <v>105.96530410800001</v>
      </c>
      <c r="FI11" s="518">
        <v>85.861255956999997</v>
      </c>
      <c r="FJ11" s="518">
        <v>96.695427203999998</v>
      </c>
      <c r="FK11" s="518">
        <v>186.19699085100001</v>
      </c>
      <c r="FL11" s="518">
        <v>146.15635600000002</v>
      </c>
      <c r="FM11" s="518">
        <f t="shared" si="11"/>
        <v>2039.0374336099997</v>
      </c>
      <c r="FO11" s="518">
        <v>32.315929179999998</v>
      </c>
      <c r="FP11" s="518">
        <v>122.16189869999999</v>
      </c>
      <c r="FQ11" s="518">
        <v>85.941245510000002</v>
      </c>
      <c r="FR11" s="518">
        <f>+SUM(FO11:FQ11)</f>
        <v>240.41907338999999</v>
      </c>
    </row>
    <row r="12" spans="2:174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>
        <v>48.003202960000003</v>
      </c>
      <c r="EQ12" s="518">
        <v>13.724490105999999</v>
      </c>
      <c r="ER12" s="518">
        <v>31.391101930000001</v>
      </c>
      <c r="ES12" s="518">
        <v>54.322685769999993</v>
      </c>
      <c r="ET12" s="518">
        <v>9.43635351</v>
      </c>
      <c r="EU12" s="518">
        <v>158.60464685000002</v>
      </c>
      <c r="EV12" s="518">
        <v>47.430844649999997</v>
      </c>
      <c r="EW12" s="518">
        <v>14.444821876000001</v>
      </c>
      <c r="EX12" s="518">
        <v>31.981033663999998</v>
      </c>
      <c r="EY12" s="518">
        <f t="shared" si="10"/>
        <v>633.66027202100008</v>
      </c>
      <c r="EZ12" s="519"/>
      <c r="FA12" s="518">
        <v>54.380442030000005</v>
      </c>
      <c r="FB12" s="518">
        <v>2.0783955399999998</v>
      </c>
      <c r="FC12" s="518">
        <v>160.68718704000003</v>
      </c>
      <c r="FD12" s="518">
        <v>47.341819432000001</v>
      </c>
      <c r="FE12" s="518">
        <v>39.659482256000004</v>
      </c>
      <c r="FF12" s="518">
        <v>5.910504242</v>
      </c>
      <c r="FG12" s="518">
        <v>54.037187279999984</v>
      </c>
      <c r="FH12" s="518">
        <v>27.345868159999998</v>
      </c>
      <c r="FI12" s="518">
        <v>135.41706887000004</v>
      </c>
      <c r="FJ12" s="518">
        <v>47.783125800000008</v>
      </c>
      <c r="FK12" s="518">
        <v>40.555799957999994</v>
      </c>
      <c r="FL12" s="518">
        <v>6.1292358700000005</v>
      </c>
      <c r="FM12" s="518">
        <f t="shared" si="11"/>
        <v>621.32611647800013</v>
      </c>
      <c r="FO12" s="518">
        <v>55.256575959999999</v>
      </c>
      <c r="FP12" s="518">
        <v>27.240664670000001</v>
      </c>
      <c r="FQ12" s="518">
        <v>144.90123297</v>
      </c>
      <c r="FR12" s="518">
        <f>+SUM(FO12:FQ12)</f>
        <v>227.39847359999999</v>
      </c>
    </row>
    <row r="13" spans="2:174" ht="15.75" x14ac:dyDescent="0.25">
      <c r="B13" s="695" t="s">
        <v>737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513.62022856999999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1528.000519553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>
        <v>0.65625</v>
      </c>
      <c r="EQ13" s="518">
        <v>16.277696250000002</v>
      </c>
      <c r="ER13" s="518">
        <v>10.906392401999998</v>
      </c>
      <c r="ES13" s="518">
        <v>14.9440296</v>
      </c>
      <c r="ET13" s="518">
        <v>4.0892161150000002</v>
      </c>
      <c r="EU13" s="518">
        <v>15.634316012999999</v>
      </c>
      <c r="EV13" s="518">
        <v>0.65625</v>
      </c>
      <c r="EW13" s="518">
        <v>16.277696250000002</v>
      </c>
      <c r="EX13" s="518">
        <v>12.648525735</v>
      </c>
      <c r="EY13" s="518">
        <f t="shared" si="10"/>
        <v>131.43761651200001</v>
      </c>
      <c r="EZ13" s="519"/>
      <c r="FA13" s="518">
        <v>14.9440296</v>
      </c>
      <c r="FB13" s="518">
        <v>4.0853161199999999</v>
      </c>
      <c r="FC13" s="518">
        <v>16.338412550000001</v>
      </c>
      <c r="FD13" s="518">
        <v>0.65625</v>
      </c>
      <c r="FE13" s="518">
        <v>16.715522320000002</v>
      </c>
      <c r="FF13" s="518">
        <v>11.958999663</v>
      </c>
      <c r="FG13" s="518">
        <v>14.9440296</v>
      </c>
      <c r="FH13" s="518">
        <v>4.0926582200000006</v>
      </c>
      <c r="FI13" s="518">
        <v>16.850592210000002</v>
      </c>
      <c r="FJ13" s="518">
        <v>0.65625</v>
      </c>
      <c r="FK13" s="518">
        <v>16.277696250000002</v>
      </c>
      <c r="FL13" s="518">
        <v>12.35772573</v>
      </c>
      <c r="FM13" s="518">
        <f t="shared" si="11"/>
        <v>129.87748226300002</v>
      </c>
      <c r="FO13" s="518">
        <v>14.9440296</v>
      </c>
      <c r="FP13" s="518">
        <v>4.0757950599999999</v>
      </c>
      <c r="FQ13" s="518">
        <v>17.899674210000001</v>
      </c>
      <c r="FR13" s="518">
        <f>+SUM(FO13:FQ13)</f>
        <v>36.919498869999998</v>
      </c>
    </row>
    <row r="14" spans="2:174" ht="15.75" x14ac:dyDescent="0.25">
      <c r="B14" s="695" t="s">
        <v>694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>
        <v>0</v>
      </c>
      <c r="EQ14" s="518">
        <v>644.31052255612508</v>
      </c>
      <c r="ER14" s="518">
        <v>0</v>
      </c>
      <c r="ES14" s="518">
        <v>35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708.31052255612508</v>
      </c>
      <c r="EZ14" s="519"/>
      <c r="FA14" s="518">
        <v>35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9</v>
      </c>
      <c r="FH14" s="518">
        <v>0</v>
      </c>
      <c r="FI14" s="518">
        <v>0</v>
      </c>
      <c r="FJ14" s="518">
        <v>0</v>
      </c>
      <c r="FK14" s="518">
        <v>0</v>
      </c>
      <c r="FL14" s="518">
        <v>960.18349639175324</v>
      </c>
      <c r="FM14" s="518">
        <f t="shared" si="11"/>
        <v>1004.1834963917532</v>
      </c>
      <c r="FO14" s="518">
        <v>9</v>
      </c>
      <c r="FP14" s="518">
        <v>62.526000000000003</v>
      </c>
      <c r="FQ14" s="518">
        <v>0</v>
      </c>
      <c r="FR14" s="518">
        <f>+SUM(FO14:FQ14)</f>
        <v>71.52600000000001</v>
      </c>
    </row>
    <row r="15" spans="2:174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v>0</v>
      </c>
      <c r="FR15" s="518">
        <f>+SUM(FO15:FQ15)</f>
        <v>0</v>
      </c>
    </row>
    <row r="16" spans="2:174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v>0</v>
      </c>
      <c r="FJ16" s="518">
        <v>0</v>
      </c>
      <c r="FK16" s="518">
        <v>0</v>
      </c>
      <c r="FL16" s="518">
        <v>0</v>
      </c>
      <c r="FM16" s="518">
        <f t="shared" si="11"/>
        <v>0</v>
      </c>
      <c r="FO16" s="518">
        <v>0</v>
      </c>
      <c r="FP16" s="518">
        <v>0</v>
      </c>
      <c r="FQ16" s="518">
        <v>0</v>
      </c>
      <c r="FR16" s="518">
        <f>+SUM(FO16:FQ16)</f>
        <v>0</v>
      </c>
    </row>
    <row r="17" spans="2:174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0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164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>
        <v>0</v>
      </c>
      <c r="EQ17" s="518">
        <v>0</v>
      </c>
      <c r="ER17" s="518">
        <v>0</v>
      </c>
      <c r="ES17" s="518">
        <v>0</v>
      </c>
      <c r="ET17" s="518">
        <v>0</v>
      </c>
      <c r="EU17" s="518">
        <v>0</v>
      </c>
      <c r="EV17" s="518">
        <v>0</v>
      </c>
      <c r="EW17" s="518">
        <v>0</v>
      </c>
      <c r="EX17" s="518">
        <v>0</v>
      </c>
      <c r="EY17" s="518">
        <f t="shared" si="10"/>
        <v>0</v>
      </c>
      <c r="EZ17" s="519"/>
      <c r="FA17" s="518">
        <v>0</v>
      </c>
      <c r="FB17" s="518">
        <v>0</v>
      </c>
      <c r="FC17" s="518">
        <v>0</v>
      </c>
      <c r="FD17" s="518">
        <v>0</v>
      </c>
      <c r="FE17" s="518">
        <v>0</v>
      </c>
      <c r="FF17" s="518">
        <v>0</v>
      </c>
      <c r="FG17" s="518">
        <v>0</v>
      </c>
      <c r="FH17" s="518">
        <v>0</v>
      </c>
      <c r="FI17" s="518">
        <v>0</v>
      </c>
      <c r="FJ17" s="518">
        <v>0</v>
      </c>
      <c r="FK17" s="518">
        <v>0</v>
      </c>
      <c r="FL17" s="518">
        <v>0</v>
      </c>
      <c r="FM17" s="518">
        <f t="shared" si="11"/>
        <v>0</v>
      </c>
      <c r="FO17" s="518">
        <v>0</v>
      </c>
      <c r="FP17" s="518">
        <v>0</v>
      </c>
      <c r="FQ17" s="518">
        <v>0</v>
      </c>
      <c r="FR17" s="518">
        <f>+SUM(FO17:FQ17)</f>
        <v>0</v>
      </c>
    </row>
    <row r="18" spans="2:174" ht="15.75" x14ac:dyDescent="0.25">
      <c r="B18" s="687" t="s">
        <v>92</v>
      </c>
      <c r="C18" s="542">
        <f>+C8+C7</f>
        <v>-252.63204475584789</v>
      </c>
      <c r="D18" s="542">
        <f t="shared" ref="D18:N18" si="40">+D8+D7</f>
        <v>1333.3048878781908</v>
      </c>
      <c r="E18" s="542">
        <f t="shared" si="40"/>
        <v>760.70325538279326</v>
      </c>
      <c r="F18" s="542">
        <f t="shared" si="40"/>
        <v>-101.51466799591637</v>
      </c>
      <c r="G18" s="542">
        <f t="shared" si="40"/>
        <v>588.53903162235406</v>
      </c>
      <c r="H18" s="542">
        <f t="shared" si="40"/>
        <v>1216.9219215289934</v>
      </c>
      <c r="I18" s="542">
        <f t="shared" si="40"/>
        <v>346.19294295794685</v>
      </c>
      <c r="J18" s="542">
        <f t="shared" si="40"/>
        <v>1244.9175252842585</v>
      </c>
      <c r="K18" s="542">
        <f t="shared" si="40"/>
        <v>1231.6911241659102</v>
      </c>
      <c r="L18" s="542">
        <f t="shared" si="40"/>
        <v>1439.6019401491374</v>
      </c>
      <c r="M18" s="542">
        <f t="shared" si="40"/>
        <v>1419.0986631384847</v>
      </c>
      <c r="N18" s="542">
        <f t="shared" si="40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41">+R8+R7</f>
        <v>1537.9239633576049</v>
      </c>
      <c r="S18" s="542">
        <f t="shared" si="41"/>
        <v>945.44336579084359</v>
      </c>
      <c r="T18" s="542">
        <f t="shared" si="41"/>
        <v>712.82749004103891</v>
      </c>
      <c r="U18" s="542">
        <f t="shared" si="41"/>
        <v>972.5698946398594</v>
      </c>
      <c r="V18" s="542">
        <f t="shared" si="41"/>
        <v>1567.8474508859504</v>
      </c>
      <c r="W18" s="542">
        <f t="shared" si="41"/>
        <v>1243.6360826179277</v>
      </c>
      <c r="X18" s="542">
        <f t="shared" si="41"/>
        <v>1330.9937713956795</v>
      </c>
      <c r="Y18" s="542">
        <f t="shared" si="41"/>
        <v>1565.3638225946261</v>
      </c>
      <c r="Z18" s="542">
        <f t="shared" si="41"/>
        <v>1412.8408139517746</v>
      </c>
      <c r="AA18" s="542">
        <f t="shared" si="41"/>
        <v>1545.5495763587771</v>
      </c>
      <c r="AB18" s="542">
        <f t="shared" si="41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42">+AG8+AG7</f>
        <v>1834.9267866560942</v>
      </c>
      <c r="AH18" s="542">
        <f t="shared" si="42"/>
        <v>355.35785901612508</v>
      </c>
      <c r="AI18" s="542">
        <f t="shared" si="42"/>
        <v>967.73817886532743</v>
      </c>
      <c r="AJ18" s="542">
        <f t="shared" si="42"/>
        <v>1450.5976819736259</v>
      </c>
      <c r="AK18" s="542">
        <f t="shared" si="42"/>
        <v>51.018275873404377</v>
      </c>
      <c r="AL18" s="542">
        <f t="shared" si="42"/>
        <v>612.7391682405713</v>
      </c>
      <c r="AM18" s="542">
        <f t="shared" si="42"/>
        <v>755.88765393833273</v>
      </c>
      <c r="AN18" s="542">
        <f t="shared" si="42"/>
        <v>996.61505418195281</v>
      </c>
      <c r="AO18" s="542">
        <f t="shared" si="42"/>
        <v>918.37017007165105</v>
      </c>
      <c r="AP18" s="542">
        <f t="shared" si="42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3">+AU8+AU7</f>
        <v>1496.3385675947732</v>
      </c>
      <c r="AV18" s="542">
        <f t="shared" si="43"/>
        <v>1468.9186491940059</v>
      </c>
      <c r="AW18" s="542">
        <f t="shared" si="43"/>
        <v>1113.2153805594453</v>
      </c>
      <c r="AX18" s="542">
        <f t="shared" si="43"/>
        <v>2506.6417590718115</v>
      </c>
      <c r="AY18" s="542">
        <f t="shared" si="43"/>
        <v>767.19852874372509</v>
      </c>
      <c r="AZ18" s="542">
        <f t="shared" si="43"/>
        <v>1350.100445873079</v>
      </c>
      <c r="BA18" s="542">
        <f t="shared" si="43"/>
        <v>2204.1521610024156</v>
      </c>
      <c r="BB18" s="542">
        <f t="shared" si="43"/>
        <v>1254.7026468179029</v>
      </c>
      <c r="BC18" s="542">
        <f t="shared" si="43"/>
        <v>1860.928708876263</v>
      </c>
      <c r="BD18" s="542">
        <f t="shared" si="43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4">+BH8+BH7</f>
        <v>1398.6774786628821</v>
      </c>
      <c r="BI18" s="542">
        <f t="shared" si="44"/>
        <v>2081.8402515505072</v>
      </c>
      <c r="BJ18" s="542">
        <f t="shared" si="44"/>
        <v>348.99163089312469</v>
      </c>
      <c r="BK18" s="542">
        <f t="shared" si="44"/>
        <v>2949.4086496105188</v>
      </c>
      <c r="BL18" s="542">
        <f t="shared" si="44"/>
        <v>1010.466713403122</v>
      </c>
      <c r="BM18" s="542">
        <f t="shared" si="44"/>
        <v>19.048441911419104</v>
      </c>
      <c r="BN18" s="542">
        <f t="shared" si="44"/>
        <v>711.3503819023872</v>
      </c>
      <c r="BO18" s="542">
        <f t="shared" si="44"/>
        <v>975.26754146302039</v>
      </c>
      <c r="BP18" s="542">
        <f t="shared" si="44"/>
        <v>967.08259579499145</v>
      </c>
      <c r="BQ18" s="542">
        <f t="shared" si="44"/>
        <v>936.6279075841602</v>
      </c>
      <c r="BR18" s="542">
        <f t="shared" si="44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5">+BV8+BV7</f>
        <v>646.88898453880518</v>
      </c>
      <c r="BW18" s="542">
        <f t="shared" si="45"/>
        <v>1757.1993289970017</v>
      </c>
      <c r="BX18" s="542">
        <f t="shared" si="45"/>
        <v>345.94801992680243</v>
      </c>
      <c r="BY18" s="542">
        <f t="shared" si="45"/>
        <v>759.31570466305652</v>
      </c>
      <c r="BZ18" s="542">
        <f t="shared" si="45"/>
        <v>713.30314615269276</v>
      </c>
      <c r="CA18" s="542">
        <f t="shared" si="45"/>
        <v>423.75836845963516</v>
      </c>
      <c r="CB18" s="542">
        <f t="shared" si="45"/>
        <v>587.87952171681718</v>
      </c>
      <c r="CC18" s="542">
        <f t="shared" si="45"/>
        <v>1057.7066423935451</v>
      </c>
      <c r="CD18" s="542">
        <f t="shared" si="45"/>
        <v>662.69430359266789</v>
      </c>
      <c r="CE18" s="542">
        <f t="shared" si="45"/>
        <v>537.13562922403923</v>
      </c>
      <c r="CF18" s="542">
        <f t="shared" si="45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6">+CJ8+CJ7</f>
        <v>553.58274229870051</v>
      </c>
      <c r="CK18" s="542">
        <f t="shared" si="46"/>
        <v>734.23583634995214</v>
      </c>
      <c r="CL18" s="542">
        <f t="shared" si="46"/>
        <v>152.79304371348795</v>
      </c>
      <c r="CM18" s="542">
        <f t="shared" si="46"/>
        <v>822.55026072290207</v>
      </c>
      <c r="CN18" s="542">
        <f t="shared" si="46"/>
        <v>2095.5415133607021</v>
      </c>
      <c r="CO18" s="542">
        <f t="shared" si="46"/>
        <v>1018.2015425214972</v>
      </c>
      <c r="CP18" s="542">
        <f t="shared" si="46"/>
        <v>604.49548740269722</v>
      </c>
      <c r="CQ18" s="542">
        <f t="shared" si="46"/>
        <v>1235.1712387750031</v>
      </c>
      <c r="CR18" s="542">
        <f t="shared" si="46"/>
        <v>935.86164649378634</v>
      </c>
      <c r="CS18" s="542">
        <f t="shared" si="46"/>
        <v>680.88481636521828</v>
      </c>
      <c r="CT18" s="542">
        <f t="shared" si="46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7">+CX8+CX7</f>
        <v>546.35520600848758</v>
      </c>
      <c r="CY18" s="542">
        <f t="shared" si="47"/>
        <v>740.05323740549397</v>
      </c>
      <c r="CZ18" s="542">
        <f t="shared" si="47"/>
        <v>1562.8398745857353</v>
      </c>
      <c r="DA18" s="542">
        <f t="shared" si="47"/>
        <v>2078.6707075790819</v>
      </c>
      <c r="DB18" s="542">
        <f t="shared" si="47"/>
        <v>1791.9106210205318</v>
      </c>
      <c r="DC18" s="542">
        <f t="shared" si="47"/>
        <v>897.99158836344714</v>
      </c>
      <c r="DD18" s="542">
        <f t="shared" si="47"/>
        <v>939.96108734769393</v>
      </c>
      <c r="DE18" s="542">
        <f t="shared" si="47"/>
        <v>144.15820753170817</v>
      </c>
      <c r="DF18" s="542">
        <f t="shared" si="47"/>
        <v>1005.3489832864761</v>
      </c>
      <c r="DG18" s="542">
        <f t="shared" si="47"/>
        <v>782.50733653508746</v>
      </c>
      <c r="DH18" s="542">
        <f t="shared" si="47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8">+DL8+DL7</f>
        <v>581.53744960462564</v>
      </c>
      <c r="DM18" s="542">
        <f t="shared" si="48"/>
        <v>330.78671723400538</v>
      </c>
      <c r="DN18" s="542">
        <f t="shared" si="48"/>
        <v>63.901714500281315</v>
      </c>
      <c r="DO18" s="542">
        <f t="shared" si="48"/>
        <v>601.81638092267917</v>
      </c>
      <c r="DP18" s="542">
        <f t="shared" si="48"/>
        <v>540.32585698232299</v>
      </c>
      <c r="DQ18" s="542">
        <f t="shared" si="48"/>
        <v>570.14877542507304</v>
      </c>
      <c r="DR18" s="542">
        <f t="shared" si="48"/>
        <v>738.33733008313368</v>
      </c>
      <c r="DS18" s="542">
        <f t="shared" si="48"/>
        <v>-109.96601609664845</v>
      </c>
      <c r="DT18" s="542">
        <f t="shared" si="48"/>
        <v>1199.692266235596</v>
      </c>
      <c r="DU18" s="542">
        <f t="shared" si="48"/>
        <v>406.79633484146603</v>
      </c>
      <c r="DV18" s="542">
        <f t="shared" si="48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9">+DZ8+DZ7</f>
        <v>786.88495798989572</v>
      </c>
      <c r="EA18" s="542">
        <f t="shared" si="49"/>
        <v>173.07625405569638</v>
      </c>
      <c r="EB18" s="542">
        <f t="shared" si="49"/>
        <v>456.91604665080467</v>
      </c>
      <c r="EC18" s="542">
        <f t="shared" si="49"/>
        <v>-81.612458437313819</v>
      </c>
      <c r="ED18" s="542">
        <f t="shared" si="49"/>
        <v>724.9737798255934</v>
      </c>
      <c r="EE18" s="542">
        <f t="shared" si="49"/>
        <v>186.03808784537125</v>
      </c>
      <c r="EF18" s="542">
        <f t="shared" si="49"/>
        <v>282.62313772084929</v>
      </c>
      <c r="EG18" s="542">
        <f t="shared" si="49"/>
        <v>253.71612038912787</v>
      </c>
      <c r="EH18" s="542">
        <f t="shared" si="49"/>
        <v>1082.3581234122657</v>
      </c>
      <c r="EI18" s="542">
        <f t="shared" si="49"/>
        <v>988.66635116904263</v>
      </c>
      <c r="EJ18" s="542">
        <f t="shared" si="49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50">+EN8+EN7</f>
        <v>1597.5967902871362</v>
      </c>
      <c r="EO18" s="542">
        <f t="shared" si="50"/>
        <v>668.62750645505355</v>
      </c>
      <c r="EP18" s="542">
        <f t="shared" si="50"/>
        <v>-277.41721084177919</v>
      </c>
      <c r="EQ18" s="542">
        <f t="shared" si="50"/>
        <v>1453.1373274673469</v>
      </c>
      <c r="ER18" s="542">
        <f t="shared" si="50"/>
        <v>748.02509101161809</v>
      </c>
      <c r="ES18" s="542">
        <f t="shared" si="50"/>
        <v>892.91886346384797</v>
      </c>
      <c r="ET18" s="542">
        <f t="shared" si="50"/>
        <v>1070.8948468208541</v>
      </c>
      <c r="EU18" s="542">
        <f t="shared" si="50"/>
        <v>778.1560912883748</v>
      </c>
      <c r="EV18" s="542">
        <f t="shared" ref="EV18:EX18" si="51">+EV8+EV7</f>
        <v>1105.6242170786338</v>
      </c>
      <c r="EW18" s="542">
        <f t="shared" si="51"/>
        <v>1427.9236795665297</v>
      </c>
      <c r="EX18" s="542">
        <f t="shared" si="51"/>
        <v>1740.6887490241015</v>
      </c>
      <c r="EY18" s="542">
        <f t="shared" si="10"/>
        <v>11412.946040117673</v>
      </c>
      <c r="EZ18" s="573"/>
      <c r="FA18" s="542">
        <f t="shared" ref="FA18:FL18" si="52">+FA8+FA7</f>
        <v>3346.6086932600565</v>
      </c>
      <c r="FB18" s="542">
        <f t="shared" si="52"/>
        <v>54.051374321295782</v>
      </c>
      <c r="FC18" s="542">
        <f t="shared" si="52"/>
        <v>384.7322906647795</v>
      </c>
      <c r="FD18" s="542">
        <f t="shared" si="52"/>
        <v>849.95631867868178</v>
      </c>
      <c r="FE18" s="542">
        <f t="shared" si="52"/>
        <v>678.91744101826134</v>
      </c>
      <c r="FF18" s="542">
        <f t="shared" si="52"/>
        <v>1212.9627721725985</v>
      </c>
      <c r="FG18" s="542">
        <f t="shared" si="52"/>
        <v>479.6104782015824</v>
      </c>
      <c r="FH18" s="542">
        <f t="shared" si="52"/>
        <v>665.71287598639731</v>
      </c>
      <c r="FI18" s="542">
        <f t="shared" si="52"/>
        <v>652.45019176751816</v>
      </c>
      <c r="FJ18" s="542">
        <f t="shared" si="52"/>
        <v>538.01014824201093</v>
      </c>
      <c r="FK18" s="542">
        <f t="shared" si="52"/>
        <v>1247.3086312350356</v>
      </c>
      <c r="FL18" s="542">
        <f t="shared" si="52"/>
        <v>2799.8170840576672</v>
      </c>
      <c r="FM18" s="542">
        <f t="shared" si="11"/>
        <v>12910.138299605886</v>
      </c>
      <c r="FO18" s="542">
        <f t="shared" ref="FO18:FQ18" si="53">+FO8+FO7</f>
        <v>367.96954452802726</v>
      </c>
      <c r="FP18" s="542">
        <f t="shared" si="53"/>
        <v>1084.7354156007787</v>
      </c>
      <c r="FQ18" s="542">
        <f t="shared" si="53"/>
        <v>945.32645982774432</v>
      </c>
      <c r="FR18" s="542">
        <f>+SUM(FO18:FQ18)</f>
        <v>2398.0314199565501</v>
      </c>
    </row>
    <row r="19" spans="2:174" ht="15.75" x14ac:dyDescent="0.25">
      <c r="B19" s="687" t="s">
        <v>96</v>
      </c>
      <c r="C19" s="542">
        <f>+C20+C35+C38</f>
        <v>-56.586807755847872</v>
      </c>
      <c r="D19" s="542">
        <f t="shared" ref="D19:N19" si="54">+D20+D35+D38</f>
        <v>2313.277347878191</v>
      </c>
      <c r="E19" s="542">
        <f t="shared" si="54"/>
        <v>538.71478238279349</v>
      </c>
      <c r="F19" s="542">
        <f t="shared" si="54"/>
        <v>438.39645200408393</v>
      </c>
      <c r="G19" s="542">
        <f t="shared" si="54"/>
        <v>303.23387262235406</v>
      </c>
      <c r="H19" s="542">
        <f t="shared" si="54"/>
        <v>535.98955052899328</v>
      </c>
      <c r="I19" s="542">
        <f t="shared" si="54"/>
        <v>411.47797395794674</v>
      </c>
      <c r="J19" s="542">
        <f t="shared" si="54"/>
        <v>1823.4104552842591</v>
      </c>
      <c r="K19" s="542">
        <f t="shared" si="54"/>
        <v>747.09047116591012</v>
      </c>
      <c r="L19" s="542">
        <f t="shared" si="54"/>
        <v>1404.6146641491368</v>
      </c>
      <c r="M19" s="542">
        <f t="shared" si="54"/>
        <v>1013.3197631384846</v>
      </c>
      <c r="N19" s="542">
        <f t="shared" si="54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5">+R20+R35+R38</f>
        <v>1475.0500463576045</v>
      </c>
      <c r="S19" s="542">
        <f t="shared" si="55"/>
        <v>855.70835779084325</v>
      </c>
      <c r="T19" s="542">
        <f t="shared" si="55"/>
        <v>897.88166604103913</v>
      </c>
      <c r="U19" s="542">
        <f t="shared" si="55"/>
        <v>1194.3801076398595</v>
      </c>
      <c r="V19" s="542">
        <f t="shared" si="55"/>
        <v>2365.1207298859504</v>
      </c>
      <c r="W19" s="542">
        <f t="shared" si="55"/>
        <v>945.62120461792779</v>
      </c>
      <c r="X19" s="542">
        <f t="shared" si="55"/>
        <v>1215.6457873956795</v>
      </c>
      <c r="Y19" s="542">
        <f t="shared" si="55"/>
        <v>2274.0097215946262</v>
      </c>
      <c r="Z19" s="542">
        <f t="shared" si="55"/>
        <v>866.10829295177473</v>
      </c>
      <c r="AA19" s="542">
        <f t="shared" si="55"/>
        <v>1141.1186343587774</v>
      </c>
      <c r="AB19" s="542">
        <f t="shared" si="55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6">+AG20+AG35+AG38</f>
        <v>1810.909173656094</v>
      </c>
      <c r="AH19" s="542">
        <f t="shared" si="56"/>
        <v>366.54241401612506</v>
      </c>
      <c r="AI19" s="542">
        <f t="shared" si="56"/>
        <v>1318.3687048653273</v>
      </c>
      <c r="AJ19" s="542">
        <f t="shared" si="56"/>
        <v>1434.3774059736259</v>
      </c>
      <c r="AK19" s="542">
        <f t="shared" si="56"/>
        <v>198.19215987340465</v>
      </c>
      <c r="AL19" s="542">
        <f t="shared" si="56"/>
        <v>175.1107192405712</v>
      </c>
      <c r="AM19" s="542">
        <f t="shared" si="56"/>
        <v>615.6952239383329</v>
      </c>
      <c r="AN19" s="542">
        <f t="shared" si="56"/>
        <v>906.13410218195258</v>
      </c>
      <c r="AO19" s="542">
        <f t="shared" si="56"/>
        <v>1033.172033071651</v>
      </c>
      <c r="AP19" s="542">
        <f t="shared" si="56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7">+AU20+AU35+AU38</f>
        <v>1418.8777235947732</v>
      </c>
      <c r="AV19" s="542">
        <f t="shared" si="57"/>
        <v>1438.4777051940059</v>
      </c>
      <c r="AW19" s="542">
        <f t="shared" si="57"/>
        <v>1048.9324745594454</v>
      </c>
      <c r="AX19" s="542">
        <f t="shared" si="57"/>
        <v>2954.2459320718112</v>
      </c>
      <c r="AY19" s="542">
        <f t="shared" si="57"/>
        <v>1137.864601743725</v>
      </c>
      <c r="AZ19" s="542">
        <f t="shared" si="57"/>
        <v>1266.5534608730791</v>
      </c>
      <c r="BA19" s="542">
        <f t="shared" si="57"/>
        <v>2795.0574630024153</v>
      </c>
      <c r="BB19" s="542">
        <f t="shared" si="57"/>
        <v>851.5569618179029</v>
      </c>
      <c r="BC19" s="542">
        <f t="shared" si="57"/>
        <v>1574.6027718762634</v>
      </c>
      <c r="BD19" s="542">
        <f t="shared" si="57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8">+BH20+BH35+BH38</f>
        <v>1337.9742206628819</v>
      </c>
      <c r="BI19" s="542">
        <f t="shared" si="58"/>
        <v>1386.3009215505076</v>
      </c>
      <c r="BJ19" s="542">
        <f t="shared" si="58"/>
        <v>267.21457389312462</v>
      </c>
      <c r="BK19" s="542">
        <f t="shared" si="58"/>
        <v>2832.1513336105181</v>
      </c>
      <c r="BL19" s="542">
        <f t="shared" si="58"/>
        <v>2169.808956403122</v>
      </c>
      <c r="BM19" s="542">
        <f t="shared" si="58"/>
        <v>-249.80867708858122</v>
      </c>
      <c r="BN19" s="542">
        <f t="shared" si="58"/>
        <v>304.12128590238757</v>
      </c>
      <c r="BO19" s="542">
        <f t="shared" si="58"/>
        <v>661.48957846302028</v>
      </c>
      <c r="BP19" s="542">
        <f t="shared" si="58"/>
        <v>3132.0608747949923</v>
      </c>
      <c r="BQ19" s="542">
        <f t="shared" si="58"/>
        <v>-183.05456041584017</v>
      </c>
      <c r="BR19" s="542">
        <f t="shared" si="58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9">+BV20+BV35+BV38</f>
        <v>-316.53477146119457</v>
      </c>
      <c r="BW19" s="542">
        <f t="shared" si="59"/>
        <v>409.70863699700192</v>
      </c>
      <c r="BX19" s="542">
        <f t="shared" si="59"/>
        <v>312.16007492680228</v>
      </c>
      <c r="BY19" s="542">
        <f t="shared" si="59"/>
        <v>423.68118966305633</v>
      </c>
      <c r="BZ19" s="542">
        <f t="shared" si="59"/>
        <v>909.57165315269253</v>
      </c>
      <c r="CA19" s="542">
        <f t="shared" si="59"/>
        <v>244.80158445963588</v>
      </c>
      <c r="CB19" s="542">
        <f t="shared" si="59"/>
        <v>916.19670771681672</v>
      </c>
      <c r="CC19" s="542">
        <f t="shared" si="59"/>
        <v>792.23579239354569</v>
      </c>
      <c r="CD19" s="542">
        <f t="shared" si="59"/>
        <v>977.24557559266759</v>
      </c>
      <c r="CE19" s="542">
        <f t="shared" si="59"/>
        <v>195.4761892240395</v>
      </c>
      <c r="CF19" s="542">
        <f t="shared" si="59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60">+CJ20+CJ35+CJ38</f>
        <v>-303.59978870129947</v>
      </c>
      <c r="CK19" s="542">
        <f t="shared" si="60"/>
        <v>3011.8785543499521</v>
      </c>
      <c r="CL19" s="542">
        <f t="shared" si="60"/>
        <v>-1221.4502002865122</v>
      </c>
      <c r="CM19" s="542">
        <f t="shared" si="60"/>
        <v>964.40245572290246</v>
      </c>
      <c r="CN19" s="542">
        <f t="shared" si="60"/>
        <v>2166.5177443607017</v>
      </c>
      <c r="CO19" s="542">
        <f t="shared" si="60"/>
        <v>197.41339252149646</v>
      </c>
      <c r="CP19" s="542">
        <f t="shared" si="60"/>
        <v>385.84261140269757</v>
      </c>
      <c r="CQ19" s="542">
        <f t="shared" si="60"/>
        <v>3584.2226257750035</v>
      </c>
      <c r="CR19" s="542">
        <f t="shared" si="60"/>
        <v>-788.72634950621341</v>
      </c>
      <c r="CS19" s="542">
        <f t="shared" si="60"/>
        <v>-74.56125263478225</v>
      </c>
      <c r="CT19" s="542">
        <f t="shared" si="60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61">+CX20+CX35+CX38</f>
        <v>241.5771510084877</v>
      </c>
      <c r="CY19" s="542">
        <f t="shared" si="61"/>
        <v>430.59221240549397</v>
      </c>
      <c r="CZ19" s="542">
        <f t="shared" si="61"/>
        <v>1580.6678755857354</v>
      </c>
      <c r="DA19" s="542">
        <f t="shared" si="61"/>
        <v>2339.5157625790816</v>
      </c>
      <c r="DB19" s="542">
        <f t="shared" si="61"/>
        <v>1470.5525640205317</v>
      </c>
      <c r="DC19" s="542">
        <f t="shared" si="61"/>
        <v>888.27210336344729</v>
      </c>
      <c r="DD19" s="542">
        <f t="shared" si="61"/>
        <v>1037.3891133476939</v>
      </c>
      <c r="DE19" s="542">
        <f t="shared" si="61"/>
        <v>344.52661353170873</v>
      </c>
      <c r="DF19" s="542">
        <f t="shared" si="61"/>
        <v>1144.0955712864754</v>
      </c>
      <c r="DG19" s="542">
        <f t="shared" si="61"/>
        <v>487.9768145350879</v>
      </c>
      <c r="DH19" s="542">
        <f t="shared" si="61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62">+DL20+DL35+DL38</f>
        <v>431.614801604626</v>
      </c>
      <c r="DM19" s="542">
        <f t="shared" si="62"/>
        <v>211.42142023400484</v>
      </c>
      <c r="DN19" s="542">
        <f t="shared" si="62"/>
        <v>322.10446650028098</v>
      </c>
      <c r="DO19" s="542">
        <f t="shared" si="62"/>
        <v>123.46395992267983</v>
      </c>
      <c r="DP19" s="542">
        <f t="shared" si="62"/>
        <v>700.14220898232259</v>
      </c>
      <c r="DQ19" s="542">
        <f t="shared" si="62"/>
        <v>448.66316542507337</v>
      </c>
      <c r="DR19" s="542">
        <f t="shared" si="62"/>
        <v>1523.5587880831333</v>
      </c>
      <c r="DS19" s="542">
        <f t="shared" si="62"/>
        <v>-368.24394909664841</v>
      </c>
      <c r="DT19" s="542">
        <f t="shared" si="62"/>
        <v>1184.4956492355966</v>
      </c>
      <c r="DU19" s="542">
        <f t="shared" si="62"/>
        <v>157.49375784146582</v>
      </c>
      <c r="DV19" s="542">
        <f t="shared" si="62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63">+DZ20+DZ35+DZ38</f>
        <v>273.09824598989536</v>
      </c>
      <c r="EA19" s="542">
        <f t="shared" si="63"/>
        <v>876.28482505569593</v>
      </c>
      <c r="EB19" s="542">
        <f t="shared" si="63"/>
        <v>413.6902216508048</v>
      </c>
      <c r="EC19" s="542">
        <f t="shared" si="63"/>
        <v>316.16093056268636</v>
      </c>
      <c r="ED19" s="542">
        <f t="shared" si="63"/>
        <v>1052.4079478255931</v>
      </c>
      <c r="EE19" s="542">
        <f t="shared" si="63"/>
        <v>313.40264484537153</v>
      </c>
      <c r="EF19" s="542">
        <f t="shared" si="63"/>
        <v>447.63059272084973</v>
      </c>
      <c r="EG19" s="542">
        <f t="shared" si="63"/>
        <v>284.96697238912759</v>
      </c>
      <c r="EH19" s="542">
        <f t="shared" si="63"/>
        <v>50.482007102265698</v>
      </c>
      <c r="EI19" s="542">
        <f t="shared" si="63"/>
        <v>1133.3315391690426</v>
      </c>
      <c r="EJ19" s="542">
        <f t="shared" si="63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4">+EN20+EN35+EN38</f>
        <v>1249.6433559871361</v>
      </c>
      <c r="EO19" s="542">
        <f t="shared" si="64"/>
        <v>550.20083192505388</v>
      </c>
      <c r="EP19" s="542">
        <f t="shared" si="64"/>
        <v>117.58928487822097</v>
      </c>
      <c r="EQ19" s="542">
        <f t="shared" si="64"/>
        <v>1102.0314219173467</v>
      </c>
      <c r="ER19" s="542">
        <f t="shared" si="64"/>
        <v>445.51501982161835</v>
      </c>
      <c r="ES19" s="542">
        <f t="shared" si="64"/>
        <v>1033.9766302938481</v>
      </c>
      <c r="ET19" s="542">
        <f t="shared" si="64"/>
        <v>811.71368338085244</v>
      </c>
      <c r="EU19" s="542">
        <f t="shared" si="64"/>
        <v>839.64186609837611</v>
      </c>
      <c r="EV19" s="542">
        <f t="shared" ref="EV19:EX19" si="65">+EV20+EV35+EV38</f>
        <v>1118.5475136886339</v>
      </c>
      <c r="EW19" s="542">
        <f t="shared" si="65"/>
        <v>1496.0106410265298</v>
      </c>
      <c r="EX19" s="542">
        <f t="shared" si="65"/>
        <v>1362.0078705741012</v>
      </c>
      <c r="EY19" s="542">
        <f t="shared" si="10"/>
        <v>10237.021737827674</v>
      </c>
      <c r="EZ19" s="573"/>
      <c r="FA19" s="542">
        <f t="shared" ref="FA19:FL19" si="66">+FA20+FA35+FA38</f>
        <v>3618.1796623400551</v>
      </c>
      <c r="FB19" s="542">
        <f t="shared" si="66"/>
        <v>15.484837701296726</v>
      </c>
      <c r="FC19" s="542">
        <f t="shared" si="66"/>
        <v>403.71723131477961</v>
      </c>
      <c r="FD19" s="542">
        <f t="shared" si="66"/>
        <v>1087.7111264286816</v>
      </c>
      <c r="FE19" s="542">
        <f t="shared" si="66"/>
        <v>700.14364407826122</v>
      </c>
      <c r="FF19" s="542">
        <f t="shared" si="66"/>
        <v>1201.5617863125985</v>
      </c>
      <c r="FG19" s="542">
        <f t="shared" si="66"/>
        <v>551.83074006158245</v>
      </c>
      <c r="FH19" s="542">
        <f t="shared" si="66"/>
        <v>956.28263504639733</v>
      </c>
      <c r="FI19" s="542">
        <f t="shared" si="66"/>
        <v>743.21425467751828</v>
      </c>
      <c r="FJ19" s="542">
        <f t="shared" si="66"/>
        <v>620.09420764201104</v>
      </c>
      <c r="FK19" s="542">
        <f t="shared" si="66"/>
        <v>729.14998274503535</v>
      </c>
      <c r="FL19" s="542">
        <f t="shared" si="66"/>
        <v>2792.6415425976679</v>
      </c>
      <c r="FM19" s="542">
        <f t="shared" si="11"/>
        <v>13420.011650945884</v>
      </c>
      <c r="FO19" s="542">
        <f t="shared" ref="FO19:FQ19" si="67">+FO20+FO35+FO38</f>
        <v>468.12503607802716</v>
      </c>
      <c r="FP19" s="542">
        <f t="shared" si="67"/>
        <v>1130.9533703107791</v>
      </c>
      <c r="FQ19" s="542">
        <f t="shared" si="67"/>
        <v>702.25209360774443</v>
      </c>
      <c r="FR19" s="542">
        <f>+SUM(FO19:FQ19)</f>
        <v>2301.3304999965508</v>
      </c>
    </row>
    <row r="20" spans="2:174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8">+D21+D29+D30+D31+D32+D33+D34</f>
        <v>1490.9880168</v>
      </c>
      <c r="E20" s="520">
        <f t="shared" si="68"/>
        <v>76.540587860000002</v>
      </c>
      <c r="F20" s="520">
        <f t="shared" si="68"/>
        <v>139.58117140500002</v>
      </c>
      <c r="G20" s="520">
        <f t="shared" si="68"/>
        <v>118.912297361</v>
      </c>
      <c r="H20" s="520">
        <f t="shared" si="68"/>
        <v>218.93698109400003</v>
      </c>
      <c r="I20" s="520">
        <f t="shared" si="68"/>
        <v>112.12013992</v>
      </c>
      <c r="J20" s="520">
        <f t="shared" si="68"/>
        <v>1201.45806103</v>
      </c>
      <c r="K20" s="520">
        <f t="shared" si="68"/>
        <v>132.99141558000002</v>
      </c>
      <c r="L20" s="520">
        <f t="shared" si="68"/>
        <v>145.56464162</v>
      </c>
      <c r="M20" s="520">
        <f t="shared" si="68"/>
        <v>331.87360917000001</v>
      </c>
      <c r="N20" s="520">
        <f t="shared" si="68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9">+R21+R29+R30+R31+R32+R33+R34</f>
        <v>169.74106364899998</v>
      </c>
      <c r="S20" s="520">
        <f t="shared" si="69"/>
        <v>51.776419235000006</v>
      </c>
      <c r="T20" s="520">
        <f t="shared" si="69"/>
        <v>125.36303781600002</v>
      </c>
      <c r="U20" s="520">
        <f t="shared" si="69"/>
        <v>471.51523400000002</v>
      </c>
      <c r="V20" s="520">
        <f t="shared" si="69"/>
        <v>2468.78260533</v>
      </c>
      <c r="W20" s="520">
        <f t="shared" si="69"/>
        <v>123.803030589</v>
      </c>
      <c r="X20" s="520">
        <f t="shared" si="69"/>
        <v>946.64388096200003</v>
      </c>
      <c r="Y20" s="520">
        <f t="shared" si="69"/>
        <v>806.93994695000004</v>
      </c>
      <c r="Z20" s="520">
        <f t="shared" si="69"/>
        <v>115.778995757</v>
      </c>
      <c r="AA20" s="520">
        <f t="shared" si="69"/>
        <v>184.64687264999998</v>
      </c>
      <c r="AB20" s="520">
        <f t="shared" si="69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70">+AG21+AG29+AG30+AG31+AG32+AG33+AG34</f>
        <v>795.16606606999994</v>
      </c>
      <c r="AH20" s="520">
        <f t="shared" si="70"/>
        <v>258.51650513999999</v>
      </c>
      <c r="AI20" s="520">
        <f t="shared" si="70"/>
        <v>1211.28883025</v>
      </c>
      <c r="AJ20" s="520">
        <f t="shared" si="70"/>
        <v>1197.68273181</v>
      </c>
      <c r="AK20" s="520">
        <f t="shared" si="70"/>
        <v>351.48874913999998</v>
      </c>
      <c r="AL20" s="520">
        <f t="shared" si="70"/>
        <v>26.244160179999998</v>
      </c>
      <c r="AM20" s="520">
        <f t="shared" si="70"/>
        <v>180.01479728000001</v>
      </c>
      <c r="AN20" s="520">
        <f t="shared" si="70"/>
        <v>69.611190359999995</v>
      </c>
      <c r="AO20" s="520">
        <f t="shared" si="70"/>
        <v>199.93219443000001</v>
      </c>
      <c r="AP20" s="520">
        <f t="shared" si="70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71">+AU21+AU29+AU30+AU31+AU32+AU33+AU34</f>
        <v>107.82504283999999</v>
      </c>
      <c r="AV20" s="520">
        <f t="shared" si="71"/>
        <v>245.26763076</v>
      </c>
      <c r="AW20" s="520">
        <f t="shared" si="71"/>
        <v>87.027700289999984</v>
      </c>
      <c r="AX20" s="520">
        <f t="shared" si="71"/>
        <v>2066.9845131699999</v>
      </c>
      <c r="AY20" s="520">
        <f t="shared" si="71"/>
        <v>1095.61548184</v>
      </c>
      <c r="AZ20" s="520">
        <f t="shared" si="71"/>
        <v>42.532034254999999</v>
      </c>
      <c r="BA20" s="520">
        <f t="shared" si="71"/>
        <v>1239.267861586</v>
      </c>
      <c r="BB20" s="520">
        <f t="shared" si="71"/>
        <v>418.29337955</v>
      </c>
      <c r="BC20" s="520">
        <f t="shared" si="71"/>
        <v>284.94841774999998</v>
      </c>
      <c r="BD20" s="520">
        <f t="shared" si="71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72">+BH21+BH29+BH30+BH31+BH32+BH33+BH34</f>
        <v>162.34708696000001</v>
      </c>
      <c r="BI20" s="520">
        <f t="shared" si="72"/>
        <v>138.15376537</v>
      </c>
      <c r="BJ20" s="520">
        <f t="shared" si="72"/>
        <v>143.10928006</v>
      </c>
      <c r="BK20" s="520">
        <f t="shared" si="72"/>
        <v>1057.49891856</v>
      </c>
      <c r="BL20" s="520">
        <f t="shared" si="72"/>
        <v>1426.7625395099999</v>
      </c>
      <c r="BM20" s="520">
        <f t="shared" si="72"/>
        <v>93.843418200000002</v>
      </c>
      <c r="BN20" s="520">
        <f t="shared" si="72"/>
        <v>100.78212363</v>
      </c>
      <c r="BO20" s="520">
        <f t="shared" si="72"/>
        <v>30.406365639999997</v>
      </c>
      <c r="BP20" s="520">
        <f t="shared" si="72"/>
        <v>3214.482617265</v>
      </c>
      <c r="BQ20" s="520">
        <f t="shared" si="72"/>
        <v>209.62469375000001</v>
      </c>
      <c r="BR20" s="520">
        <f t="shared" si="72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73">+BV21+BV29+BV30+BV31+BV32+BV33+BV34</f>
        <v>156.38218463999999</v>
      </c>
      <c r="BW20" s="520">
        <f t="shared" si="73"/>
        <v>6.9736323289999991</v>
      </c>
      <c r="BX20" s="520">
        <f t="shared" si="73"/>
        <v>57.484748775</v>
      </c>
      <c r="BY20" s="520">
        <f t="shared" si="73"/>
        <v>19.3036961</v>
      </c>
      <c r="BZ20" s="520">
        <f t="shared" si="73"/>
        <v>49.252000000000002</v>
      </c>
      <c r="CA20" s="520">
        <f t="shared" si="73"/>
        <v>679.77479659000005</v>
      </c>
      <c r="CB20" s="520">
        <f t="shared" si="73"/>
        <v>582.62588321999999</v>
      </c>
      <c r="CC20" s="520">
        <f t="shared" si="73"/>
        <v>968.57649506999996</v>
      </c>
      <c r="CD20" s="520">
        <f t="shared" si="73"/>
        <v>525.58245077200002</v>
      </c>
      <c r="CE20" s="520">
        <f t="shared" si="73"/>
        <v>18.363919719999998</v>
      </c>
      <c r="CF20" s="520">
        <f t="shared" si="73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74">+CJ21+CJ29+CJ30+CJ31+CJ32+CJ33+CJ34</f>
        <v>5.9838248900000002</v>
      </c>
      <c r="CK20" s="520">
        <f t="shared" si="74"/>
        <v>851.45695106999995</v>
      </c>
      <c r="CL20" s="520">
        <f t="shared" si="74"/>
        <v>11.76687418</v>
      </c>
      <c r="CM20" s="520">
        <f t="shared" si="74"/>
        <v>728.67770480199999</v>
      </c>
      <c r="CN20" s="520">
        <f t="shared" si="74"/>
        <v>1627.0837673799999</v>
      </c>
      <c r="CO20" s="520">
        <f t="shared" si="74"/>
        <v>494.26975299000003</v>
      </c>
      <c r="CP20" s="520">
        <f t="shared" si="74"/>
        <v>8.5396843499999999</v>
      </c>
      <c r="CQ20" s="520">
        <f t="shared" si="74"/>
        <v>2139.9570836299999</v>
      </c>
      <c r="CR20" s="520">
        <f t="shared" si="74"/>
        <v>57.736958234999996</v>
      </c>
      <c r="CS20" s="520">
        <f t="shared" si="74"/>
        <v>138.07452216999999</v>
      </c>
      <c r="CT20" s="520">
        <f t="shared" si="74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5">+CX21+CX29+CX30+CX31+CX32+CX33+CX34</f>
        <v>6.1</v>
      </c>
      <c r="CY20" s="520">
        <f t="shared" si="75"/>
        <v>1.2977819300000002</v>
      </c>
      <c r="CZ20" s="520">
        <f t="shared" si="75"/>
        <v>103.62902059</v>
      </c>
      <c r="DA20" s="520">
        <f t="shared" si="75"/>
        <v>1444.5293608299999</v>
      </c>
      <c r="DB20" s="520">
        <f t="shared" si="75"/>
        <v>293.6728</v>
      </c>
      <c r="DC20" s="520">
        <f t="shared" si="75"/>
        <v>207.79285420000002</v>
      </c>
      <c r="DD20" s="520">
        <f t="shared" si="75"/>
        <v>1116.336992</v>
      </c>
      <c r="DE20" s="520">
        <f t="shared" si="75"/>
        <v>2.9766151600000001</v>
      </c>
      <c r="DF20" s="520">
        <f t="shared" si="75"/>
        <v>2004.8370141099997</v>
      </c>
      <c r="DG20" s="520">
        <f t="shared" si="75"/>
        <v>98.555923159999992</v>
      </c>
      <c r="DH20" s="520">
        <f t="shared" si="75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6">+DL21+DL29+DL30+DL31+DL32+DL33+DL34</f>
        <v>211.33003354000002</v>
      </c>
      <c r="DM20" s="520">
        <f t="shared" si="76"/>
        <v>200.34057041000003</v>
      </c>
      <c r="DN20" s="520">
        <f t="shared" si="76"/>
        <v>208.60747970000003</v>
      </c>
      <c r="DO20" s="520">
        <f t="shared" si="76"/>
        <v>72.761303949999999</v>
      </c>
      <c r="DP20" s="520">
        <f t="shared" si="76"/>
        <v>3.7980353899999999</v>
      </c>
      <c r="DQ20" s="520">
        <f t="shared" si="76"/>
        <v>78.727919449999987</v>
      </c>
      <c r="DR20" s="520">
        <f>+DR21+DR29+DR30+DR31+DR32+DR33+DR34</f>
        <v>1020.47099796</v>
      </c>
      <c r="DS20" s="520">
        <f t="shared" si="76"/>
        <v>144.53842546999999</v>
      </c>
      <c r="DT20" s="520">
        <f t="shared" si="76"/>
        <v>1287.9694119000003</v>
      </c>
      <c r="DU20" s="520">
        <f t="shared" si="76"/>
        <v>30.942731969999997</v>
      </c>
      <c r="DV20" s="520">
        <f t="shared" si="76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7">+DZ21+DZ29+DZ30+DZ31+DZ32+DZ33+DZ34</f>
        <v>22.696064109999998</v>
      </c>
      <c r="EA20" s="520">
        <f t="shared" si="77"/>
        <v>841.33272961</v>
      </c>
      <c r="EB20" s="520">
        <f t="shared" si="77"/>
        <v>11.231856580000001</v>
      </c>
      <c r="EC20" s="520">
        <f t="shared" si="77"/>
        <v>104.77270233</v>
      </c>
      <c r="ED20" s="520">
        <f t="shared" si="77"/>
        <v>960.61186361299997</v>
      </c>
      <c r="EE20" s="520">
        <f t="shared" si="77"/>
        <v>260.07505587000003</v>
      </c>
      <c r="EF20" s="520">
        <f t="shared" si="77"/>
        <v>18.05788729</v>
      </c>
      <c r="EG20" s="520">
        <f t="shared" si="77"/>
        <v>2.7971813600000002</v>
      </c>
      <c r="EH20" s="520">
        <f t="shared" si="77"/>
        <v>0.22130806</v>
      </c>
      <c r="EI20" s="520">
        <f t="shared" si="77"/>
        <v>49.449352660000002</v>
      </c>
      <c r="EJ20" s="520">
        <f t="shared" si="77"/>
        <v>1972.5621651800002</v>
      </c>
      <c r="EK20" s="520">
        <f t="shared" si="9"/>
        <v>4261.9825249530004</v>
      </c>
      <c r="EL20" s="704"/>
      <c r="EM20" s="520">
        <f>+EM21+EM29+EM30+EM31+EM32+EM33+EM34</f>
        <v>8.4409542399999999</v>
      </c>
      <c r="EN20" s="520">
        <f t="shared" ref="EN20:EU20" si="78">+EN21+EN29+EN30+EN31+EN32+EN33+EN34</f>
        <v>8.3651797699999992</v>
      </c>
      <c r="EO20" s="520">
        <f t="shared" si="78"/>
        <v>158.31253115000001</v>
      </c>
      <c r="EP20" s="520">
        <f t="shared" si="78"/>
        <v>7.0996281999999997</v>
      </c>
      <c r="EQ20" s="520">
        <f t="shared" si="78"/>
        <v>708.48265731000004</v>
      </c>
      <c r="ER20" s="520">
        <f t="shared" si="78"/>
        <v>50.764554090000004</v>
      </c>
      <c r="ES20" s="520">
        <f t="shared" si="78"/>
        <v>253.47520671999999</v>
      </c>
      <c r="ET20" s="520">
        <f t="shared" si="78"/>
        <v>539.81711270999995</v>
      </c>
      <c r="EU20" s="520">
        <f t="shared" si="78"/>
        <v>509.830263</v>
      </c>
      <c r="EV20" s="520">
        <f t="shared" ref="EV20:EX20" si="79">+EV21+EV29+EV30+EV31+EV32+EV33+EV34</f>
        <v>78.413983869999981</v>
      </c>
      <c r="EW20" s="520">
        <f t="shared" si="79"/>
        <v>87.660771229999995</v>
      </c>
      <c r="EX20" s="520">
        <f t="shared" si="79"/>
        <v>155.49924319999997</v>
      </c>
      <c r="EY20" s="520">
        <f t="shared" si="10"/>
        <v>2566.1620854899998</v>
      </c>
      <c r="EZ20" s="704"/>
      <c r="FA20" s="520">
        <f t="shared" ref="FA20:FL20" si="80">+FA21+FA29+FA30+FA31+FA32+FA33+FA34</f>
        <v>1.08290011</v>
      </c>
      <c r="FB20" s="520">
        <f t="shared" si="80"/>
        <v>12.70333007</v>
      </c>
      <c r="FC20" s="520">
        <f t="shared" si="80"/>
        <v>56.865367130000003</v>
      </c>
      <c r="FD20" s="520">
        <f t="shared" si="80"/>
        <v>37.425713459999997</v>
      </c>
      <c r="FE20" s="520">
        <f t="shared" si="80"/>
        <v>882.77688319000004</v>
      </c>
      <c r="FF20" s="520">
        <f t="shared" si="80"/>
        <v>1008.6292761899999</v>
      </c>
      <c r="FG20" s="520">
        <f t="shared" si="80"/>
        <v>315.18301399000001</v>
      </c>
      <c r="FH20" s="520">
        <f t="shared" si="80"/>
        <v>1023.87</v>
      </c>
      <c r="FI20" s="520">
        <f t="shared" si="80"/>
        <v>618.93413047000001</v>
      </c>
      <c r="FJ20" s="520">
        <f t="shared" si="80"/>
        <v>405.34822095999999</v>
      </c>
      <c r="FK20" s="520">
        <f t="shared" si="80"/>
        <v>4.7693668999999996</v>
      </c>
      <c r="FL20" s="520">
        <f t="shared" si="80"/>
        <v>1759.1415989900001</v>
      </c>
      <c r="FM20" s="520">
        <f t="shared" si="11"/>
        <v>6126.7298014600001</v>
      </c>
      <c r="FO20" s="520">
        <f t="shared" ref="FO20:FQ20" si="81">+FO21+FO29+FO30+FO31+FO32+FO33+FO34</f>
        <v>12.162303999999999</v>
      </c>
      <c r="FP20" s="520">
        <f t="shared" si="81"/>
        <v>18.766427310000001</v>
      </c>
      <c r="FQ20" s="520">
        <f t="shared" si="81"/>
        <v>69.750897549999991</v>
      </c>
      <c r="FR20" s="520">
        <f>+SUM(FO20:FQ20)</f>
        <v>100.67962885999999</v>
      </c>
    </row>
    <row r="21" spans="2:174" ht="15.75" x14ac:dyDescent="0.25">
      <c r="B21" s="694" t="s">
        <v>680</v>
      </c>
      <c r="C21" s="518">
        <f>+SUM(C22:C27)</f>
        <v>1.13353561</v>
      </c>
      <c r="D21" s="518">
        <f t="shared" ref="D21:N21" si="82">+SUM(D22:D27)</f>
        <v>8.48777516</v>
      </c>
      <c r="E21" s="518">
        <f t="shared" si="82"/>
        <v>39.476137999999999</v>
      </c>
      <c r="F21" s="518">
        <f t="shared" si="82"/>
        <v>31.880477410000001</v>
      </c>
      <c r="G21" s="518">
        <f t="shared" si="82"/>
        <v>12.872961660000001</v>
      </c>
      <c r="H21" s="518">
        <f t="shared" si="82"/>
        <v>103.41175839</v>
      </c>
      <c r="I21" s="518">
        <f t="shared" si="82"/>
        <v>-0.40757406999999996</v>
      </c>
      <c r="J21" s="518">
        <f t="shared" si="82"/>
        <v>1.4580610300000001</v>
      </c>
      <c r="K21" s="518">
        <f t="shared" si="82"/>
        <v>25.154811980000002</v>
      </c>
      <c r="L21" s="518">
        <f t="shared" si="82"/>
        <v>19.804049720000002</v>
      </c>
      <c r="M21" s="518">
        <f t="shared" si="82"/>
        <v>127.43764049000001</v>
      </c>
      <c r="N21" s="518">
        <f t="shared" si="82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83">+SUM(R22:R27)</f>
        <v>2.71633543</v>
      </c>
      <c r="S21" s="518">
        <f t="shared" si="83"/>
        <v>26.208743660000003</v>
      </c>
      <c r="T21" s="518">
        <f t="shared" si="83"/>
        <v>70.32132768000001</v>
      </c>
      <c r="U21" s="518">
        <f t="shared" si="83"/>
        <v>-4.6205053100000004</v>
      </c>
      <c r="V21" s="518">
        <f t="shared" si="83"/>
        <v>31.669573759999999</v>
      </c>
      <c r="W21" s="518">
        <f t="shared" si="83"/>
        <v>73.090368949999998</v>
      </c>
      <c r="X21" s="518">
        <f t="shared" si="83"/>
        <v>158.50597698000001</v>
      </c>
      <c r="Y21" s="518">
        <f t="shared" si="83"/>
        <v>717.69069968999997</v>
      </c>
      <c r="Z21" s="518">
        <f t="shared" si="83"/>
        <v>5.5</v>
      </c>
      <c r="AA21" s="518">
        <f t="shared" si="83"/>
        <v>22.041423080000001</v>
      </c>
      <c r="AB21" s="518">
        <f t="shared" si="83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84">+SUM(AG22:AG27)</f>
        <v>1.365</v>
      </c>
      <c r="AH21" s="518">
        <f t="shared" si="84"/>
        <v>49</v>
      </c>
      <c r="AI21" s="518">
        <f t="shared" si="84"/>
        <v>3.55168302</v>
      </c>
      <c r="AJ21" s="518">
        <f t="shared" si="84"/>
        <v>83.410437729999998</v>
      </c>
      <c r="AK21" s="518">
        <f t="shared" si="84"/>
        <v>308.51215758000001</v>
      </c>
      <c r="AL21" s="518">
        <f t="shared" si="84"/>
        <v>2.3913025999999999</v>
      </c>
      <c r="AM21" s="518">
        <f t="shared" si="84"/>
        <v>115.14979636000001</v>
      </c>
      <c r="AN21" s="518">
        <f t="shared" si="84"/>
        <v>65.16903868</v>
      </c>
      <c r="AO21" s="518">
        <f t="shared" si="84"/>
        <v>15.231886730000001</v>
      </c>
      <c r="AP21" s="518">
        <f t="shared" si="84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85">+SUM(AU22:AU27)</f>
        <v>30</v>
      </c>
      <c r="AV21" s="518">
        <f t="shared" si="85"/>
        <v>202.38580202</v>
      </c>
      <c r="AW21" s="518">
        <f t="shared" si="85"/>
        <v>7.9399190400000004</v>
      </c>
      <c r="AX21" s="518">
        <f t="shared" si="85"/>
        <v>15.62184345</v>
      </c>
      <c r="AY21" s="518">
        <f t="shared" si="85"/>
        <v>70.812438229999998</v>
      </c>
      <c r="AZ21" s="518">
        <f t="shared" si="85"/>
        <v>17.427588799999999</v>
      </c>
      <c r="BA21" s="518">
        <f t="shared" si="85"/>
        <v>101.12486822</v>
      </c>
      <c r="BB21" s="518">
        <f t="shared" si="85"/>
        <v>29.723136490000002</v>
      </c>
      <c r="BC21" s="518">
        <f t="shared" si="85"/>
        <v>96.663152999999994</v>
      </c>
      <c r="BD21" s="518">
        <f t="shared" si="85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6">+SUM(BH22:BH27)</f>
        <v>71.426471410000005</v>
      </c>
      <c r="BI21" s="518">
        <f t="shared" si="86"/>
        <v>86.582984339999996</v>
      </c>
      <c r="BJ21" s="518">
        <f t="shared" si="86"/>
        <v>57.705806879999997</v>
      </c>
      <c r="BK21" s="518">
        <f t="shared" si="86"/>
        <v>44.313827969999998</v>
      </c>
      <c r="BL21" s="518">
        <f t="shared" si="86"/>
        <v>1.6363918100000001</v>
      </c>
      <c r="BM21" s="518">
        <f t="shared" si="86"/>
        <v>70.223525960000003</v>
      </c>
      <c r="BN21" s="518">
        <f t="shared" si="86"/>
        <v>98.901531700000007</v>
      </c>
      <c r="BO21" s="518">
        <f t="shared" si="86"/>
        <v>18.938291999999997</v>
      </c>
      <c r="BP21" s="518">
        <f t="shared" si="86"/>
        <v>189.89651732500005</v>
      </c>
      <c r="BQ21" s="518">
        <f t="shared" si="86"/>
        <v>127.25406808000001</v>
      </c>
      <c r="BR21" s="518">
        <f t="shared" si="86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7">+SUM(BV22:BV27)</f>
        <v>37.31853795</v>
      </c>
      <c r="BW21" s="518">
        <f t="shared" si="87"/>
        <v>1.30019</v>
      </c>
      <c r="BX21" s="518">
        <f t="shared" si="87"/>
        <v>57.289442999999999</v>
      </c>
      <c r="BY21" s="518">
        <f t="shared" si="87"/>
        <v>0</v>
      </c>
      <c r="BZ21" s="518">
        <f t="shared" si="87"/>
        <v>0</v>
      </c>
      <c r="CA21" s="518">
        <f t="shared" si="87"/>
        <v>395.92122322</v>
      </c>
      <c r="CB21" s="518">
        <f t="shared" si="87"/>
        <v>9</v>
      </c>
      <c r="CC21" s="518">
        <f t="shared" si="87"/>
        <v>560.59335836000002</v>
      </c>
      <c r="CD21" s="518">
        <f t="shared" si="87"/>
        <v>13.94617371</v>
      </c>
      <c r="CE21" s="518">
        <f t="shared" si="87"/>
        <v>14.826123459999998</v>
      </c>
      <c r="CF21" s="518">
        <f t="shared" si="87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8">+SUM(CJ22:CJ27)</f>
        <v>3.10187195</v>
      </c>
      <c r="CK21" s="518">
        <f t="shared" si="88"/>
        <v>651.45695106999995</v>
      </c>
      <c r="CL21" s="518">
        <f t="shared" si="88"/>
        <v>2.1949989400000001</v>
      </c>
      <c r="CM21" s="518">
        <f t="shared" si="88"/>
        <v>702.32352524999999</v>
      </c>
      <c r="CN21" s="518">
        <f t="shared" si="88"/>
        <v>502.08376737999998</v>
      </c>
      <c r="CO21" s="518">
        <f t="shared" si="88"/>
        <v>276.76373516000001</v>
      </c>
      <c r="CP21" s="518">
        <f t="shared" si="88"/>
        <v>8.5396843499999999</v>
      </c>
      <c r="CQ21" s="518">
        <f t="shared" si="88"/>
        <v>73.95708363</v>
      </c>
      <c r="CR21" s="518">
        <f t="shared" si="88"/>
        <v>45.154402199999993</v>
      </c>
      <c r="CS21" s="518">
        <f t="shared" si="88"/>
        <v>130.82123518999998</v>
      </c>
      <c r="CT21" s="518">
        <f t="shared" si="88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9">+SUM(CX22:CX27)</f>
        <v>6.1</v>
      </c>
      <c r="CY21" s="518">
        <f t="shared" si="89"/>
        <v>0.73351015000000008</v>
      </c>
      <c r="CZ21" s="518">
        <f t="shared" si="89"/>
        <v>103.62902059</v>
      </c>
      <c r="DA21" s="518">
        <f t="shared" si="89"/>
        <v>1444.0266778999999</v>
      </c>
      <c r="DB21" s="518">
        <f t="shared" si="89"/>
        <v>283.8</v>
      </c>
      <c r="DC21" s="518">
        <f t="shared" si="89"/>
        <v>195.73493085000001</v>
      </c>
      <c r="DD21" s="518">
        <f t="shared" si="89"/>
        <v>102.52</v>
      </c>
      <c r="DE21" s="518">
        <f t="shared" si="89"/>
        <v>2.9766151600000001</v>
      </c>
      <c r="DF21" s="518">
        <f t="shared" si="89"/>
        <v>2004.1927486799998</v>
      </c>
      <c r="DG21" s="518">
        <f t="shared" si="89"/>
        <v>92.627428129999998</v>
      </c>
      <c r="DH21" s="518">
        <f t="shared" si="89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90">+SUM(DL22:DL27)</f>
        <v>28.43755354</v>
      </c>
      <c r="DM21" s="518">
        <f t="shared" si="90"/>
        <v>200.34057041000003</v>
      </c>
      <c r="DN21" s="518">
        <f t="shared" si="90"/>
        <v>173.60747970000003</v>
      </c>
      <c r="DO21" s="518">
        <f t="shared" si="90"/>
        <v>58.459230400000003</v>
      </c>
      <c r="DP21" s="518">
        <f t="shared" si="90"/>
        <v>3.7980353899999999</v>
      </c>
      <c r="DQ21" s="518">
        <f t="shared" si="90"/>
        <v>78.727919449999987</v>
      </c>
      <c r="DR21" s="518">
        <f t="shared" si="90"/>
        <v>1013.8913952099999</v>
      </c>
      <c r="DS21" s="518">
        <f t="shared" si="90"/>
        <v>144.53842546999999</v>
      </c>
      <c r="DT21" s="518">
        <f t="shared" si="90"/>
        <v>1287.0065838700002</v>
      </c>
      <c r="DU21" s="518">
        <f t="shared" si="90"/>
        <v>30.942731969999997</v>
      </c>
      <c r="DV21" s="518">
        <f t="shared" si="90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91">+SUM(DZ22:DZ27)</f>
        <v>22.696064109999998</v>
      </c>
      <c r="EA21" s="518">
        <f t="shared" si="91"/>
        <v>841.33272961</v>
      </c>
      <c r="EB21" s="518">
        <f t="shared" si="91"/>
        <v>11.231856580000001</v>
      </c>
      <c r="EC21" s="518">
        <f t="shared" si="91"/>
        <v>102.96927219</v>
      </c>
      <c r="ED21" s="518">
        <f t="shared" si="91"/>
        <v>955.83320639999999</v>
      </c>
      <c r="EE21" s="518">
        <f t="shared" si="91"/>
        <v>250</v>
      </c>
      <c r="EF21" s="518">
        <f t="shared" si="91"/>
        <v>18.05788729</v>
      </c>
      <c r="EG21" s="518">
        <f t="shared" si="91"/>
        <v>2.7971813600000002</v>
      </c>
      <c r="EH21" s="518">
        <f t="shared" si="91"/>
        <v>0</v>
      </c>
      <c r="EI21" s="518">
        <f t="shared" si="91"/>
        <v>46.748915830000001</v>
      </c>
      <c r="EJ21" s="518">
        <f t="shared" si="91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92">+SUM(EN22:EN27)</f>
        <v>8.3651797699999992</v>
      </c>
      <c r="EO21" s="518">
        <f t="shared" si="92"/>
        <v>18.075031149999997</v>
      </c>
      <c r="EP21" s="518">
        <f t="shared" si="92"/>
        <v>5.3280000000000003</v>
      </c>
      <c r="EQ21" s="518">
        <f t="shared" si="92"/>
        <v>7.6764859699999999</v>
      </c>
      <c r="ER21" s="518">
        <f t="shared" si="92"/>
        <v>46.425465540000005</v>
      </c>
      <c r="ES21" s="518">
        <f t="shared" si="92"/>
        <v>153.47520671999999</v>
      </c>
      <c r="ET21" s="518">
        <f t="shared" si="92"/>
        <v>535.95398645</v>
      </c>
      <c r="EU21" s="518">
        <f t="shared" si="92"/>
        <v>506.40150326999998</v>
      </c>
      <c r="EV21" s="518">
        <f t="shared" ref="EV21:EX21" si="93">+SUM(EV22:EV27)</f>
        <v>37.346833219999994</v>
      </c>
      <c r="EW21" s="518">
        <f t="shared" si="93"/>
        <v>86.559031730000001</v>
      </c>
      <c r="EX21" s="518">
        <f t="shared" si="93"/>
        <v>136.87658990999998</v>
      </c>
      <c r="EY21" s="518">
        <f t="shared" si="10"/>
        <v>1544.5833137299999</v>
      </c>
      <c r="EZ21" s="519"/>
      <c r="FA21" s="518">
        <f t="shared" ref="FA21:FL21" si="94">+SUM(FA22:FA27)</f>
        <v>0.31342500000000001</v>
      </c>
      <c r="FB21" s="518">
        <f t="shared" si="94"/>
        <v>12.70333007</v>
      </c>
      <c r="FC21" s="518">
        <f t="shared" si="94"/>
        <v>56.865367130000003</v>
      </c>
      <c r="FD21" s="518">
        <f t="shared" si="94"/>
        <v>37.425713459999997</v>
      </c>
      <c r="FE21" s="518">
        <f t="shared" si="94"/>
        <v>806.28055022000001</v>
      </c>
      <c r="FF21" s="518">
        <f t="shared" si="94"/>
        <v>1008.6292761899999</v>
      </c>
      <c r="FG21" s="518">
        <f t="shared" si="94"/>
        <v>264.78105776000001</v>
      </c>
      <c r="FH21" s="518">
        <f t="shared" si="94"/>
        <v>1023.87</v>
      </c>
      <c r="FI21" s="518">
        <f t="shared" si="94"/>
        <v>618.93413047000001</v>
      </c>
      <c r="FJ21" s="518">
        <f t="shared" si="94"/>
        <v>401.75516042999999</v>
      </c>
      <c r="FK21" s="518">
        <f t="shared" si="94"/>
        <v>4.7693668999999996</v>
      </c>
      <c r="FL21" s="518">
        <f t="shared" si="94"/>
        <v>708.28878511000005</v>
      </c>
      <c r="FM21" s="518">
        <f t="shared" si="11"/>
        <v>4944.6161627400006</v>
      </c>
      <c r="FO21" s="518">
        <f t="shared" ref="FO21:FQ21" si="95">+SUM(FO22:FO27)</f>
        <v>5.6623039999999998</v>
      </c>
      <c r="FP21" s="518">
        <f t="shared" si="95"/>
        <v>18.766427310000001</v>
      </c>
      <c r="FQ21" s="518">
        <f t="shared" si="95"/>
        <v>68.676281099999997</v>
      </c>
      <c r="FR21" s="518">
        <f>+SUM(FO21:FQ21)</f>
        <v>93.105012410000001</v>
      </c>
    </row>
    <row r="22" spans="2:174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>
        <v>0</v>
      </c>
      <c r="EQ22" s="518">
        <v>7.6764859699999999</v>
      </c>
      <c r="ER22" s="518">
        <v>44.744145630000006</v>
      </c>
      <c r="ES22" s="518">
        <v>9.5120000000000005</v>
      </c>
      <c r="ET22" s="518">
        <v>24.480961350000001</v>
      </c>
      <c r="EU22" s="518">
        <v>506.40150326999998</v>
      </c>
      <c r="EV22" s="518">
        <v>7.1143734400000005</v>
      </c>
      <c r="EW22" s="518">
        <v>80.220208780000007</v>
      </c>
      <c r="EX22" s="518">
        <v>0</v>
      </c>
      <c r="EY22" s="518">
        <f t="shared" si="10"/>
        <v>687.62211358000002</v>
      </c>
      <c r="EZ22" s="519"/>
      <c r="FA22" s="518">
        <v>0.31342500000000001</v>
      </c>
      <c r="FB22" s="518">
        <v>12.70333007</v>
      </c>
      <c r="FC22" s="518">
        <v>6.7444390900000002</v>
      </c>
      <c r="FD22" s="518">
        <v>32.245322469999998</v>
      </c>
      <c r="FE22" s="518">
        <v>4.8692789999999997</v>
      </c>
      <c r="FF22" s="518">
        <v>6.91665493</v>
      </c>
      <c r="FG22" s="518">
        <v>4</v>
      </c>
      <c r="FH22" s="518">
        <v>700</v>
      </c>
      <c r="FI22" s="518">
        <v>7.6539553200000006</v>
      </c>
      <c r="FJ22" s="518">
        <v>0</v>
      </c>
      <c r="FK22" s="518">
        <v>0</v>
      </c>
      <c r="FL22" s="518">
        <v>79.226561559999993</v>
      </c>
      <c r="FM22" s="518">
        <f t="shared" si="11"/>
        <v>854.67296744000009</v>
      </c>
      <c r="FO22" s="518">
        <v>0</v>
      </c>
      <c r="FP22" s="518">
        <v>2.9553029700000009</v>
      </c>
      <c r="FQ22" s="518">
        <v>57.952322929999994</v>
      </c>
      <c r="FR22" s="518">
        <f>+SUM(FO22:FQ22)</f>
        <v>60.907625899999992</v>
      </c>
    </row>
    <row r="23" spans="2:174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>
        <v>0</v>
      </c>
      <c r="EQ23" s="518">
        <v>0</v>
      </c>
      <c r="ER23" s="518">
        <v>0.1092664</v>
      </c>
      <c r="ES23" s="518">
        <v>3.9632067200000001</v>
      </c>
      <c r="ET23" s="518">
        <v>511.47302510000003</v>
      </c>
      <c r="EU23" s="518">
        <v>0</v>
      </c>
      <c r="EV23" s="518">
        <v>30.007147929999999</v>
      </c>
      <c r="EW23" s="518">
        <v>6.3388229499999991</v>
      </c>
      <c r="EX23" s="518">
        <v>19.122297499999998</v>
      </c>
      <c r="EY23" s="518">
        <f t="shared" si="10"/>
        <v>589.78154237999991</v>
      </c>
      <c r="EZ23" s="519"/>
      <c r="FA23" s="518">
        <v>0</v>
      </c>
      <c r="FB23" s="518">
        <v>0</v>
      </c>
      <c r="FC23" s="518">
        <v>0.12092804</v>
      </c>
      <c r="FD23" s="518">
        <v>5.1803909900000003</v>
      </c>
      <c r="FE23" s="518">
        <v>1.4112712199999999</v>
      </c>
      <c r="FF23" s="518">
        <v>0.57999999999999996</v>
      </c>
      <c r="FG23" s="518">
        <v>10.781057759999999</v>
      </c>
      <c r="FH23" s="518">
        <v>15.87</v>
      </c>
      <c r="FI23" s="518">
        <v>600.05669386</v>
      </c>
      <c r="FJ23" s="518">
        <v>401.75516042999999</v>
      </c>
      <c r="FK23" s="518">
        <v>3.3936869000000001</v>
      </c>
      <c r="FL23" s="518">
        <v>115.99616784</v>
      </c>
      <c r="FM23" s="518">
        <f t="shared" si="11"/>
        <v>1155.1453570399999</v>
      </c>
      <c r="FO23" s="518">
        <v>5.4390879999999996E-2</v>
      </c>
      <c r="FP23" s="518">
        <v>2.4961171499999999</v>
      </c>
      <c r="FQ23" s="518">
        <v>10.72395817</v>
      </c>
      <c r="FR23" s="518">
        <f>+SUM(FO23:FQ23)</f>
        <v>13.274466199999999</v>
      </c>
    </row>
    <row r="24" spans="2:174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>
        <v>5.3280000000000003</v>
      </c>
      <c r="EQ24" s="518">
        <v>0</v>
      </c>
      <c r="ER24" s="518">
        <v>0</v>
      </c>
      <c r="ES24" s="518">
        <v>140</v>
      </c>
      <c r="ET24" s="518">
        <v>0</v>
      </c>
      <c r="EU24" s="518">
        <v>0</v>
      </c>
      <c r="EV24" s="518">
        <v>0.22531185000000001</v>
      </c>
      <c r="EW24" s="518">
        <v>0</v>
      </c>
      <c r="EX24" s="518">
        <v>117.75429240999999</v>
      </c>
      <c r="EY24" s="518">
        <f t="shared" si="10"/>
        <v>265.40760425999997</v>
      </c>
      <c r="EZ24" s="519"/>
      <c r="FA24" s="518">
        <v>0</v>
      </c>
      <c r="FB24" s="518">
        <v>0</v>
      </c>
      <c r="FC24" s="518">
        <v>50</v>
      </c>
      <c r="FD24" s="518">
        <v>0</v>
      </c>
      <c r="FE24" s="518">
        <v>800</v>
      </c>
      <c r="FF24" s="518">
        <v>4.6399999999999997</v>
      </c>
      <c r="FG24" s="518">
        <v>250</v>
      </c>
      <c r="FH24" s="518">
        <v>0</v>
      </c>
      <c r="FI24" s="518">
        <v>11.223481289999999</v>
      </c>
      <c r="FJ24" s="518">
        <v>0</v>
      </c>
      <c r="FK24" s="518">
        <v>1.37568</v>
      </c>
      <c r="FL24" s="518">
        <v>22.500855170000001</v>
      </c>
      <c r="FM24" s="518">
        <f t="shared" si="11"/>
        <v>1139.7400164600001</v>
      </c>
      <c r="FO24" s="518">
        <v>4.5</v>
      </c>
      <c r="FP24" s="518">
        <v>13.315007190000001</v>
      </c>
      <c r="FQ24" s="518">
        <v>0</v>
      </c>
      <c r="FR24" s="518">
        <f>+SUM(FO24:FQ24)</f>
        <v>17.815007190000003</v>
      </c>
    </row>
    <row r="25" spans="2:174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>
        <v>0</v>
      </c>
      <c r="EQ25" s="518">
        <v>0</v>
      </c>
      <c r="ER25" s="518">
        <v>1.5720535099999999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1.7720535099999999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1.1079131200000001</v>
      </c>
      <c r="FP25" s="518">
        <v>0</v>
      </c>
      <c r="FQ25" s="518">
        <v>0</v>
      </c>
      <c r="FR25" s="518">
        <f>+SUM(FO25:FQ25)</f>
        <v>1.1079131200000001</v>
      </c>
    </row>
    <row r="26" spans="2:174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308</v>
      </c>
      <c r="FI26" s="518">
        <v>0</v>
      </c>
      <c r="FJ26" s="518">
        <v>0</v>
      </c>
      <c r="FK26" s="518">
        <v>0</v>
      </c>
      <c r="FL26" s="518">
        <v>0</v>
      </c>
      <c r="FM26" s="518">
        <f t="shared" si="11"/>
        <v>308</v>
      </c>
      <c r="FO26" s="518">
        <v>0</v>
      </c>
      <c r="FP26" s="518">
        <v>0</v>
      </c>
      <c r="FQ26" s="518">
        <v>0</v>
      </c>
      <c r="FR26" s="518">
        <f>+SUM(FO26:FQ26)</f>
        <v>0</v>
      </c>
    </row>
    <row r="27" spans="2:174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518">
        <f t="shared" si="10"/>
        <v>0</v>
      </c>
      <c r="EZ27" s="519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996.49262125999996</v>
      </c>
      <c r="FG27" s="518">
        <v>0</v>
      </c>
      <c r="FH27" s="518">
        <v>0</v>
      </c>
      <c r="FI27" s="518">
        <v>0</v>
      </c>
      <c r="FJ27" s="518">
        <v>0</v>
      </c>
      <c r="FK27" s="518">
        <v>0</v>
      </c>
      <c r="FL27" s="518">
        <v>490.56520054000003</v>
      </c>
      <c r="FM27" s="518">
        <f t="shared" si="11"/>
        <v>1487.0578218000001</v>
      </c>
      <c r="FO27" s="518">
        <v>0</v>
      </c>
      <c r="FP27" s="518">
        <v>0</v>
      </c>
      <c r="FQ27" s="518">
        <v>0</v>
      </c>
      <c r="FR27" s="518">
        <f>+SUM(FO27:FQ27)</f>
        <v>0</v>
      </c>
    </row>
    <row r="28" spans="2:174" ht="15.95" customHeight="1" x14ac:dyDescent="0.25">
      <c r="B28" s="697" t="s">
        <v>681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>
        <v>0</v>
      </c>
      <c r="EQ28" s="702">
        <v>0</v>
      </c>
      <c r="ER28" s="702">
        <v>0</v>
      </c>
      <c r="ES28" s="702">
        <v>0</v>
      </c>
      <c r="ET28" s="702">
        <v>0</v>
      </c>
      <c r="EU28" s="702">
        <v>0</v>
      </c>
      <c r="EV28" s="702">
        <v>0</v>
      </c>
      <c r="EW28" s="702">
        <v>0</v>
      </c>
      <c r="EX28" s="702">
        <v>0</v>
      </c>
      <c r="EY28" s="702">
        <f t="shared" si="10"/>
        <v>0</v>
      </c>
      <c r="EZ28" s="705"/>
      <c r="FA28" s="702">
        <v>0</v>
      </c>
      <c r="FB28" s="702">
        <v>0</v>
      </c>
      <c r="FC28" s="702">
        <v>0</v>
      </c>
      <c r="FD28" s="702">
        <v>0</v>
      </c>
      <c r="FE28" s="702">
        <v>0</v>
      </c>
      <c r="FF28" s="702">
        <v>0</v>
      </c>
      <c r="FG28" s="702">
        <v>0</v>
      </c>
      <c r="FH28" s="702">
        <v>0</v>
      </c>
      <c r="FI28" s="702">
        <v>0</v>
      </c>
      <c r="FJ28" s="702">
        <v>0</v>
      </c>
      <c r="FK28" s="702">
        <v>0</v>
      </c>
      <c r="FL28" s="702">
        <v>0</v>
      </c>
      <c r="FM28" s="702">
        <f t="shared" si="11"/>
        <v>0</v>
      </c>
      <c r="FO28" s="702">
        <v>0</v>
      </c>
      <c r="FP28" s="702">
        <v>0</v>
      </c>
      <c r="FQ28" s="702">
        <v>0</v>
      </c>
      <c r="FR28" s="702">
        <f>+SUM(FO28:FQ28)</f>
        <v>0</v>
      </c>
    </row>
    <row r="29" spans="2:174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4.7786572130000007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159.078888113</v>
      </c>
      <c r="EL29" s="16"/>
      <c r="EM29" s="15">
        <v>6.3409542400000003</v>
      </c>
      <c r="EN29" s="15">
        <v>0</v>
      </c>
      <c r="EO29" s="15">
        <v>140.23750000000001</v>
      </c>
      <c r="EP29" s="15">
        <v>1.7716281999999999</v>
      </c>
      <c r="EQ29" s="15">
        <v>41.515000000000001</v>
      </c>
      <c r="ER29" s="15">
        <v>4.3390885499999996</v>
      </c>
      <c r="ES29" s="15">
        <v>0</v>
      </c>
      <c r="ET29" s="15">
        <v>3.86312626</v>
      </c>
      <c r="EU29" s="15">
        <v>0.26363449999999999</v>
      </c>
      <c r="EV29" s="15">
        <v>41.067150649999995</v>
      </c>
      <c r="EW29" s="15">
        <v>1.1017395000000001</v>
      </c>
      <c r="EX29" s="15">
        <v>18.622653289999999</v>
      </c>
      <c r="EY29" s="15">
        <f t="shared" si="10"/>
        <v>259.12247519000005</v>
      </c>
      <c r="EZ29" s="16"/>
      <c r="FA29" s="15">
        <v>0.76947511000000002</v>
      </c>
      <c r="FB29" s="15">
        <v>0</v>
      </c>
      <c r="FC29" s="15">
        <v>0</v>
      </c>
      <c r="FD29" s="15">
        <v>0</v>
      </c>
      <c r="FE29" s="15">
        <v>76.496332969999997</v>
      </c>
      <c r="FF29" s="15">
        <v>0</v>
      </c>
      <c r="FG29" s="15">
        <v>50</v>
      </c>
      <c r="FH29" s="15">
        <v>0</v>
      </c>
      <c r="FI29" s="15">
        <v>0</v>
      </c>
      <c r="FJ29" s="15">
        <v>0.39625529999999998</v>
      </c>
      <c r="FK29" s="15">
        <v>0</v>
      </c>
      <c r="FL29" s="15">
        <v>50.042803679999999</v>
      </c>
      <c r="FM29" s="15">
        <f t="shared" si="11"/>
        <v>177.70486706</v>
      </c>
      <c r="FO29" s="15">
        <v>6.5</v>
      </c>
      <c r="FP29" s="15">
        <v>0</v>
      </c>
      <c r="FQ29" s="15">
        <v>1.0746164499999999</v>
      </c>
      <c r="FR29" s="15">
        <f>+SUM(FO29:FQ29)</f>
        <v>7.5746164499999997</v>
      </c>
    </row>
    <row r="30" spans="2:174" ht="16.5" x14ac:dyDescent="0.25">
      <c r="B30" s="694" t="s">
        <v>738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659.29117134000001</v>
      </c>
      <c r="ER30" s="15">
        <v>0</v>
      </c>
      <c r="ES30" s="15">
        <v>100</v>
      </c>
      <c r="ET30" s="15">
        <v>0</v>
      </c>
      <c r="EU30" s="15">
        <v>3.1651252300000001</v>
      </c>
      <c r="EV30" s="15">
        <v>0</v>
      </c>
      <c r="EW30" s="15">
        <v>0</v>
      </c>
      <c r="EX30" s="15">
        <v>0</v>
      </c>
      <c r="EY30" s="15">
        <f t="shared" si="10"/>
        <v>762.45629656999995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0.40195622999999997</v>
      </c>
      <c r="FH30" s="15">
        <v>0</v>
      </c>
      <c r="FI30" s="15">
        <v>0</v>
      </c>
      <c r="FJ30" s="15">
        <v>3.1968052299999998</v>
      </c>
      <c r="FK30" s="15">
        <v>0</v>
      </c>
      <c r="FL30" s="15">
        <v>1000.8100102000001</v>
      </c>
      <c r="FM30" s="15">
        <f t="shared" si="11"/>
        <v>1004.4087716600001</v>
      </c>
      <c r="FO30" s="15">
        <v>0</v>
      </c>
      <c r="FP30" s="15">
        <v>0</v>
      </c>
      <c r="FQ30" s="15">
        <v>0</v>
      </c>
      <c r="FR30" s="15">
        <f>+SUM(FO30:FQ30)</f>
        <v>0</v>
      </c>
    </row>
    <row r="31" spans="2:174" ht="18" x14ac:dyDescent="0.25">
      <c r="B31" s="694" t="s">
        <v>739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f t="shared" si="10"/>
        <v>0</v>
      </c>
      <c r="EZ31" s="16"/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I31" s="15">
        <v>0</v>
      </c>
      <c r="FJ31" s="15">
        <v>0</v>
      </c>
      <c r="FK31" s="15">
        <v>0</v>
      </c>
      <c r="FL31" s="15">
        <v>0</v>
      </c>
      <c r="FM31" s="15">
        <f t="shared" si="11"/>
        <v>0</v>
      </c>
      <c r="FO31" s="15">
        <v>0</v>
      </c>
      <c r="FP31" s="15">
        <v>0</v>
      </c>
      <c r="FQ31" s="15">
        <v>0</v>
      </c>
      <c r="FR31" s="15">
        <f>+SUM(FO31:FQ31)</f>
        <v>0</v>
      </c>
    </row>
    <row r="32" spans="2:174" ht="16.5" hidden="1" customHeight="1" x14ac:dyDescent="0.25">
      <c r="B32" s="698" t="s">
        <v>682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v>0</v>
      </c>
      <c r="FQ32" s="15">
        <v>0</v>
      </c>
      <c r="FR32" s="15">
        <f>+SUM(FO32:FQ32)</f>
        <v>0</v>
      </c>
    </row>
    <row r="33" spans="2:174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f t="shared" si="10"/>
        <v>0</v>
      </c>
      <c r="EZ33" s="16"/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I33" s="15">
        <v>0</v>
      </c>
      <c r="FJ33" s="15">
        <v>0</v>
      </c>
      <c r="FK33" s="15">
        <v>0</v>
      </c>
      <c r="FL33" s="15">
        <v>0</v>
      </c>
      <c r="FM33" s="15">
        <f t="shared" si="11"/>
        <v>0</v>
      </c>
      <c r="FO33" s="15">
        <v>0</v>
      </c>
      <c r="FP33" s="15">
        <v>0</v>
      </c>
      <c r="FQ33" s="15">
        <v>0</v>
      </c>
      <c r="FR33" s="15">
        <f>+SUM(FO33:FQ33)</f>
        <v>0</v>
      </c>
    </row>
    <row r="34" spans="2:174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96">+D34</f>
        <v>0</v>
      </c>
      <c r="F34" s="15">
        <f t="shared" si="96"/>
        <v>0</v>
      </c>
      <c r="G34" s="15">
        <f t="shared" si="96"/>
        <v>0</v>
      </c>
      <c r="H34" s="15">
        <f t="shared" si="96"/>
        <v>0</v>
      </c>
      <c r="I34" s="15">
        <f t="shared" si="96"/>
        <v>0</v>
      </c>
      <c r="J34" s="15">
        <f t="shared" si="96"/>
        <v>0</v>
      </c>
      <c r="K34" s="15">
        <f t="shared" si="96"/>
        <v>0</v>
      </c>
      <c r="L34" s="15">
        <f t="shared" si="96"/>
        <v>0</v>
      </c>
      <c r="M34" s="15">
        <f t="shared" si="96"/>
        <v>0</v>
      </c>
      <c r="N34" s="15">
        <f t="shared" si="96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97">+R34</f>
        <v>0</v>
      </c>
      <c r="T34" s="15">
        <f t="shared" si="97"/>
        <v>0</v>
      </c>
      <c r="U34" s="15">
        <f t="shared" si="97"/>
        <v>0</v>
      </c>
      <c r="V34" s="15">
        <f t="shared" si="97"/>
        <v>0</v>
      </c>
      <c r="W34" s="15">
        <f t="shared" si="97"/>
        <v>0</v>
      </c>
      <c r="X34" s="15">
        <f t="shared" si="97"/>
        <v>0</v>
      </c>
      <c r="Y34" s="15">
        <f t="shared" si="97"/>
        <v>0</v>
      </c>
      <c r="Z34" s="15">
        <f t="shared" si="97"/>
        <v>0</v>
      </c>
      <c r="AA34" s="15">
        <f t="shared" si="97"/>
        <v>0</v>
      </c>
      <c r="AB34" s="15">
        <f t="shared" si="97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8">+AF34</f>
        <v>0</v>
      </c>
      <c r="AH34" s="15">
        <f t="shared" si="98"/>
        <v>0</v>
      </c>
      <c r="AI34" s="15">
        <f t="shared" si="98"/>
        <v>0</v>
      </c>
      <c r="AJ34" s="15">
        <f t="shared" si="98"/>
        <v>0</v>
      </c>
      <c r="AK34" s="15">
        <f t="shared" si="98"/>
        <v>0</v>
      </c>
      <c r="AL34" s="15">
        <f t="shared" si="98"/>
        <v>0</v>
      </c>
      <c r="AM34" s="15">
        <f t="shared" si="98"/>
        <v>0</v>
      </c>
      <c r="AN34" s="15">
        <f t="shared" si="98"/>
        <v>0</v>
      </c>
      <c r="AO34" s="15">
        <f t="shared" si="98"/>
        <v>0</v>
      </c>
      <c r="AP34" s="15">
        <f t="shared" si="98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99">+BH34</f>
        <v>0</v>
      </c>
      <c r="BJ34" s="15">
        <f t="shared" si="99"/>
        <v>0</v>
      </c>
      <c r="BK34" s="15">
        <f t="shared" si="99"/>
        <v>0</v>
      </c>
      <c r="BL34" s="15">
        <f t="shared" si="99"/>
        <v>0</v>
      </c>
      <c r="BM34" s="15">
        <f t="shared" si="99"/>
        <v>0</v>
      </c>
      <c r="BN34" s="15">
        <f t="shared" si="99"/>
        <v>0</v>
      </c>
      <c r="BO34" s="15">
        <f t="shared" si="99"/>
        <v>0</v>
      </c>
      <c r="BP34" s="15">
        <f t="shared" si="99"/>
        <v>0</v>
      </c>
      <c r="BQ34" s="15">
        <f t="shared" si="99"/>
        <v>0</v>
      </c>
      <c r="BR34" s="15">
        <f t="shared" si="99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100">+BV34</f>
        <v>0</v>
      </c>
      <c r="BX34" s="15">
        <f t="shared" si="100"/>
        <v>0</v>
      </c>
      <c r="BY34" s="15">
        <f t="shared" si="100"/>
        <v>0</v>
      </c>
      <c r="BZ34" s="15">
        <f t="shared" si="100"/>
        <v>0</v>
      </c>
      <c r="CA34" s="15">
        <f t="shared" si="100"/>
        <v>0</v>
      </c>
      <c r="CB34" s="15">
        <f t="shared" si="100"/>
        <v>0</v>
      </c>
      <c r="CC34" s="15">
        <f t="shared" si="100"/>
        <v>0</v>
      </c>
      <c r="CD34" s="15">
        <f t="shared" si="100"/>
        <v>0</v>
      </c>
      <c r="CE34" s="15">
        <f t="shared" si="100"/>
        <v>0</v>
      </c>
      <c r="CF34" s="15">
        <f t="shared" si="100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101">+CJ34</f>
        <v>0</v>
      </c>
      <c r="CL34" s="15">
        <f t="shared" si="101"/>
        <v>0</v>
      </c>
      <c r="CM34" s="15">
        <f t="shared" si="101"/>
        <v>0</v>
      </c>
      <c r="CN34" s="15">
        <f t="shared" si="101"/>
        <v>0</v>
      </c>
      <c r="CO34" s="15">
        <f t="shared" si="101"/>
        <v>0</v>
      </c>
      <c r="CP34" s="15">
        <f t="shared" si="101"/>
        <v>0</v>
      </c>
      <c r="CQ34" s="15">
        <f t="shared" si="101"/>
        <v>0</v>
      </c>
      <c r="CR34" s="15">
        <f t="shared" si="101"/>
        <v>0</v>
      </c>
      <c r="CS34" s="15">
        <f t="shared" si="101"/>
        <v>0</v>
      </c>
      <c r="CT34" s="15">
        <f t="shared" si="101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102">+CX34</f>
        <v>0</v>
      </c>
      <c r="CZ34" s="15">
        <f t="shared" si="102"/>
        <v>0</v>
      </c>
      <c r="DA34" s="15">
        <f t="shared" si="102"/>
        <v>0</v>
      </c>
      <c r="DB34" s="15">
        <f t="shared" si="102"/>
        <v>0</v>
      </c>
      <c r="DC34" s="15">
        <f t="shared" si="102"/>
        <v>0</v>
      </c>
      <c r="DD34" s="15">
        <f t="shared" si="102"/>
        <v>0</v>
      </c>
      <c r="DE34" s="15">
        <f t="shared" si="102"/>
        <v>0</v>
      </c>
      <c r="DF34" s="15">
        <f t="shared" si="102"/>
        <v>0</v>
      </c>
      <c r="DG34" s="15">
        <f t="shared" si="102"/>
        <v>0</v>
      </c>
      <c r="DH34" s="15">
        <f t="shared" si="102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103">+DZ34</f>
        <v>0</v>
      </c>
      <c r="EB34" s="15">
        <f t="shared" si="103"/>
        <v>0</v>
      </c>
      <c r="EC34" s="15">
        <f t="shared" si="103"/>
        <v>0</v>
      </c>
      <c r="ED34" s="15">
        <f t="shared" si="103"/>
        <v>0</v>
      </c>
      <c r="EE34" s="15">
        <f t="shared" si="103"/>
        <v>0</v>
      </c>
      <c r="EF34" s="15">
        <f t="shared" si="103"/>
        <v>0</v>
      </c>
      <c r="EG34" s="15">
        <f t="shared" si="103"/>
        <v>0</v>
      </c>
      <c r="EH34" s="15">
        <f t="shared" si="103"/>
        <v>0</v>
      </c>
      <c r="EI34" s="15">
        <f t="shared" si="103"/>
        <v>0</v>
      </c>
      <c r="EJ34" s="15">
        <f t="shared" si="103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104">+EK34</f>
        <v>0</v>
      </c>
      <c r="EO34" s="15">
        <f t="shared" si="104"/>
        <v>0</v>
      </c>
      <c r="EP34" s="15">
        <f t="shared" si="104"/>
        <v>0</v>
      </c>
      <c r="EQ34" s="15">
        <f t="shared" si="104"/>
        <v>0</v>
      </c>
      <c r="ER34" s="15">
        <f t="shared" si="104"/>
        <v>0</v>
      </c>
      <c r="ES34" s="15">
        <f t="shared" si="104"/>
        <v>0</v>
      </c>
      <c r="ET34" s="15">
        <f t="shared" si="104"/>
        <v>0</v>
      </c>
      <c r="EU34" s="15">
        <f t="shared" si="104"/>
        <v>0</v>
      </c>
      <c r="EV34" s="15">
        <f t="shared" ref="EV34" si="105">+ES34</f>
        <v>0</v>
      </c>
      <c r="EW34" s="15">
        <f t="shared" ref="EW34" si="106">+ET34</f>
        <v>0</v>
      </c>
      <c r="EX34" s="15">
        <f t="shared" ref="EX34" si="107">+EU34</f>
        <v>0</v>
      </c>
      <c r="EY34" s="15">
        <f t="shared" si="10"/>
        <v>0</v>
      </c>
      <c r="EZ34" s="16"/>
      <c r="FA34" s="15">
        <f>+EV34</f>
        <v>0</v>
      </c>
      <c r="FB34" s="15">
        <f t="shared" ref="FB34:FL34" si="108">+EW34</f>
        <v>0</v>
      </c>
      <c r="FC34" s="15">
        <f t="shared" si="108"/>
        <v>0</v>
      </c>
      <c r="FD34" s="15">
        <f t="shared" si="108"/>
        <v>0</v>
      </c>
      <c r="FE34" s="15">
        <f t="shared" si="108"/>
        <v>0</v>
      </c>
      <c r="FF34" s="15">
        <f t="shared" si="108"/>
        <v>0</v>
      </c>
      <c r="FG34" s="15">
        <f t="shared" si="108"/>
        <v>0</v>
      </c>
      <c r="FH34" s="15">
        <f t="shared" si="108"/>
        <v>0</v>
      </c>
      <c r="FI34" s="15">
        <f t="shared" si="108"/>
        <v>0</v>
      </c>
      <c r="FJ34" s="15">
        <f t="shared" si="108"/>
        <v>0</v>
      </c>
      <c r="FK34" s="15">
        <f t="shared" si="108"/>
        <v>0</v>
      </c>
      <c r="FL34" s="15">
        <f t="shared" si="108"/>
        <v>0</v>
      </c>
      <c r="FM34" s="15">
        <f t="shared" si="11"/>
        <v>0</v>
      </c>
      <c r="FO34" s="15">
        <f>+FH34</f>
        <v>0</v>
      </c>
      <c r="FP34" s="15">
        <f t="shared" ref="FP34:FQ34" si="109">+FI34</f>
        <v>0</v>
      </c>
      <c r="FQ34" s="15">
        <f t="shared" si="109"/>
        <v>0</v>
      </c>
      <c r="FR34" s="15">
        <f>+SUM(FO34:FQ34)</f>
        <v>0</v>
      </c>
    </row>
    <row r="35" spans="2:174" ht="15.75" x14ac:dyDescent="0.25">
      <c r="B35" s="690" t="s">
        <v>97</v>
      </c>
      <c r="C35" s="20">
        <f>+C36+C37</f>
        <v>201.91192982994897</v>
      </c>
      <c r="D35" s="20">
        <f t="shared" ref="D35:N35" si="110">+D36+D37</f>
        <v>380.88701014304547</v>
      </c>
      <c r="E35" s="20">
        <f t="shared" si="110"/>
        <v>17.947553764296117</v>
      </c>
      <c r="F35" s="20">
        <f t="shared" si="110"/>
        <v>70.177062799279639</v>
      </c>
      <c r="G35" s="20">
        <f t="shared" si="110"/>
        <v>204.29414384680157</v>
      </c>
      <c r="H35" s="20">
        <f t="shared" si="110"/>
        <v>68.876572078866644</v>
      </c>
      <c r="I35" s="20">
        <f t="shared" si="110"/>
        <v>258.34594316677953</v>
      </c>
      <c r="J35" s="20">
        <f t="shared" si="110"/>
        <v>104.16229552738722</v>
      </c>
      <c r="K35" s="20">
        <f t="shared" si="110"/>
        <v>225.01050038094803</v>
      </c>
      <c r="L35" s="20">
        <f t="shared" si="110"/>
        <v>820.64018603302873</v>
      </c>
      <c r="M35" s="20">
        <f t="shared" si="110"/>
        <v>435.22190887126669</v>
      </c>
      <c r="N35" s="20">
        <f t="shared" si="110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11">+R36+R37</f>
        <v>817.83031454565617</v>
      </c>
      <c r="S35" s="20">
        <f t="shared" si="111"/>
        <v>395.0479941358476</v>
      </c>
      <c r="T35" s="20">
        <f t="shared" si="111"/>
        <v>302.12049922321836</v>
      </c>
      <c r="U35" s="20">
        <f t="shared" si="111"/>
        <v>416.07105622355459</v>
      </c>
      <c r="V35" s="20">
        <f t="shared" si="111"/>
        <v>374.12283738080629</v>
      </c>
      <c r="W35" s="20">
        <f t="shared" si="111"/>
        <v>123.33580974922802</v>
      </c>
      <c r="X35" s="20">
        <f t="shared" si="111"/>
        <v>125.82880673842061</v>
      </c>
      <c r="Y35" s="20">
        <f t="shared" si="111"/>
        <v>211.66192297013555</v>
      </c>
      <c r="Z35" s="20">
        <f t="shared" si="111"/>
        <v>352.50754255030131</v>
      </c>
      <c r="AA35" s="20">
        <f t="shared" si="111"/>
        <v>339.38357712179021</v>
      </c>
      <c r="AB35" s="20">
        <f t="shared" si="111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12">+AG36+AG37</f>
        <v>1017.55800297</v>
      </c>
      <c r="AH35" s="20">
        <f t="shared" si="112"/>
        <v>376.42880833169608</v>
      </c>
      <c r="AI35" s="20">
        <f t="shared" si="112"/>
        <v>-60.236638513707724</v>
      </c>
      <c r="AJ35" s="20">
        <f t="shared" si="112"/>
        <v>4.5394995402278937</v>
      </c>
      <c r="AK35" s="20">
        <f t="shared" si="112"/>
        <v>-80.283815566229137</v>
      </c>
      <c r="AL35" s="20">
        <f t="shared" si="112"/>
        <v>40.176307158178759</v>
      </c>
      <c r="AM35" s="20">
        <f t="shared" si="112"/>
        <v>90.812342368376889</v>
      </c>
      <c r="AN35" s="20">
        <f t="shared" si="112"/>
        <v>415.31347725092525</v>
      </c>
      <c r="AO35" s="20">
        <f t="shared" si="112"/>
        <v>581.22191857604855</v>
      </c>
      <c r="AP35" s="20">
        <f t="shared" si="112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13">+AU36+AU37</f>
        <v>1019.3755376030016</v>
      </c>
      <c r="AV35" s="20">
        <f t="shared" si="113"/>
        <v>1229.9125841342561</v>
      </c>
      <c r="AW35" s="20">
        <f t="shared" si="113"/>
        <v>885.89100342884365</v>
      </c>
      <c r="AX35" s="20">
        <f t="shared" si="113"/>
        <v>1261.6516494849186</v>
      </c>
      <c r="AY35" s="20">
        <f t="shared" si="113"/>
        <v>126.54056933699448</v>
      </c>
      <c r="AZ35" s="20">
        <f t="shared" si="113"/>
        <v>1410.4389282532723</v>
      </c>
      <c r="BA35" s="20">
        <f t="shared" si="113"/>
        <v>1617.2461475</v>
      </c>
      <c r="BB35" s="20">
        <f t="shared" si="113"/>
        <v>680.57580304999965</v>
      </c>
      <c r="BC35" s="20">
        <f t="shared" si="113"/>
        <v>546.13866748999953</v>
      </c>
      <c r="BD35" s="20">
        <f t="shared" si="113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14">+BH36+BH37</f>
        <v>1066.2542874304006</v>
      </c>
      <c r="BI35" s="20">
        <f t="shared" si="114"/>
        <v>1252.5089904169999</v>
      </c>
      <c r="BJ35" s="20">
        <f t="shared" si="114"/>
        <v>243.04338774259998</v>
      </c>
      <c r="BK35" s="20">
        <f t="shared" si="114"/>
        <v>405.71696526460011</v>
      </c>
      <c r="BL35" s="20">
        <f t="shared" si="114"/>
        <v>-30.531925886400053</v>
      </c>
      <c r="BM35" s="20">
        <f t="shared" si="114"/>
        <v>3.7693826634001084</v>
      </c>
      <c r="BN35" s="20">
        <f t="shared" si="114"/>
        <v>86.90601305780001</v>
      </c>
      <c r="BO35" s="20">
        <f t="shared" si="114"/>
        <v>97.483724626600065</v>
      </c>
      <c r="BP35" s="20">
        <f t="shared" si="114"/>
        <v>460.51231001579998</v>
      </c>
      <c r="BQ35" s="20">
        <f t="shared" si="114"/>
        <v>15.831584930199995</v>
      </c>
      <c r="BR35" s="20">
        <f t="shared" si="114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15">+BV36+BV37</f>
        <v>-272.04571519440003</v>
      </c>
      <c r="BW35" s="20">
        <f t="shared" si="115"/>
        <v>14.588046818399896</v>
      </c>
      <c r="BX35" s="20">
        <f t="shared" si="115"/>
        <v>-188.62905059920007</v>
      </c>
      <c r="BY35" s="20">
        <f t="shared" si="115"/>
        <v>86.195694589199945</v>
      </c>
      <c r="BZ35" s="20">
        <f t="shared" si="115"/>
        <v>577.38285548900001</v>
      </c>
      <c r="CA35" s="20">
        <f t="shared" si="115"/>
        <v>-162.85936884180006</v>
      </c>
      <c r="CB35" s="20">
        <f t="shared" si="115"/>
        <v>-62.767933298600042</v>
      </c>
      <c r="CC35" s="20">
        <f t="shared" si="115"/>
        <v>-187.86662878520002</v>
      </c>
      <c r="CD35" s="20">
        <f t="shared" si="115"/>
        <v>97.789087350600028</v>
      </c>
      <c r="CE35" s="20">
        <f t="shared" si="115"/>
        <v>307.75848327840004</v>
      </c>
      <c r="CF35" s="20">
        <f t="shared" si="115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16">+CJ36+CJ37</f>
        <v>118.704760986</v>
      </c>
      <c r="CK35" s="20">
        <f t="shared" si="116"/>
        <v>1611.1012406581995</v>
      </c>
      <c r="CL35" s="20">
        <f t="shared" si="116"/>
        <v>-1176.8449367198</v>
      </c>
      <c r="CM35" s="20">
        <f t="shared" si="116"/>
        <v>-97.911981010800119</v>
      </c>
      <c r="CN35" s="20">
        <f t="shared" si="116"/>
        <v>338.91246745479975</v>
      </c>
      <c r="CO35" s="20">
        <f t="shared" si="116"/>
        <v>29.824642479199973</v>
      </c>
      <c r="CP35" s="20">
        <f t="shared" si="116"/>
        <v>4.497254977799912</v>
      </c>
      <c r="CQ35" s="20">
        <f t="shared" si="116"/>
        <v>928.99577851000015</v>
      </c>
      <c r="CR35" s="20">
        <f t="shared" si="116"/>
        <v>-33.301210483529246</v>
      </c>
      <c r="CS35" s="20">
        <f t="shared" si="116"/>
        <v>11.160508241739663</v>
      </c>
      <c r="CT35" s="20">
        <f t="shared" si="116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17">+CX36+CX37</f>
        <v>737.13576219392291</v>
      </c>
      <c r="CY35" s="20">
        <f t="shared" si="117"/>
        <v>69.223775529471851</v>
      </c>
      <c r="CZ35" s="20">
        <f t="shared" si="117"/>
        <v>165.58528082021689</v>
      </c>
      <c r="DA35" s="20">
        <f t="shared" si="117"/>
        <v>174.787130807876</v>
      </c>
      <c r="DB35" s="20">
        <f t="shared" si="117"/>
        <v>677.39931495203041</v>
      </c>
      <c r="DC35" s="20">
        <f t="shared" si="117"/>
        <v>124.06818476284832</v>
      </c>
      <c r="DD35" s="20">
        <f t="shared" si="117"/>
        <v>134.87979358272122</v>
      </c>
      <c r="DE35" s="20">
        <f t="shared" si="117"/>
        <v>377.61647247101303</v>
      </c>
      <c r="DF35" s="20">
        <f t="shared" si="117"/>
        <v>98.165246388663491</v>
      </c>
      <c r="DG35" s="20">
        <f t="shared" si="117"/>
        <v>514.24494711275725</v>
      </c>
      <c r="DH35" s="20">
        <f t="shared" si="117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18">+DL36+DL37</f>
        <v>42.069621176397959</v>
      </c>
      <c r="DM35" s="20">
        <f t="shared" si="118"/>
        <v>-4.0261993764247563</v>
      </c>
      <c r="DN35" s="20">
        <f t="shared" si="118"/>
        <v>371.05378604217867</v>
      </c>
      <c r="DO35" s="20">
        <f t="shared" si="118"/>
        <v>146.3817601698193</v>
      </c>
      <c r="DP35" s="20">
        <f t="shared" si="118"/>
        <v>415.54586130575626</v>
      </c>
      <c r="DQ35" s="20">
        <f t="shared" si="118"/>
        <v>402.51063120766105</v>
      </c>
      <c r="DR35" s="20">
        <f t="shared" si="118"/>
        <v>182.8367198256916</v>
      </c>
      <c r="DS35" s="20">
        <f t="shared" si="118"/>
        <v>-17.10097310405067</v>
      </c>
      <c r="DT35" s="20">
        <f t="shared" si="118"/>
        <v>-286.7183122779989</v>
      </c>
      <c r="DU35" s="20">
        <f t="shared" si="118"/>
        <v>164.17614928656698</v>
      </c>
      <c r="DV35" s="20">
        <f t="shared" si="118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9">+DZ36+DZ37</f>
        <v>-67.617515124621264</v>
      </c>
      <c r="EA35" s="20">
        <f t="shared" si="119"/>
        <v>234.5827855654845</v>
      </c>
      <c r="EB35" s="20">
        <f t="shared" si="119"/>
        <v>-60.373942565687209</v>
      </c>
      <c r="EC35" s="20">
        <f t="shared" si="119"/>
        <v>500.17926630039835</v>
      </c>
      <c r="ED35" s="20">
        <f t="shared" si="119"/>
        <v>-114.69472699265127</v>
      </c>
      <c r="EE35" s="20">
        <f t="shared" si="119"/>
        <v>55.261135114124002</v>
      </c>
      <c r="EF35" s="20">
        <f t="shared" si="119"/>
        <v>305.58868876113013</v>
      </c>
      <c r="EG35" s="20">
        <f t="shared" si="119"/>
        <v>425.33818986801896</v>
      </c>
      <c r="EH35" s="20">
        <f t="shared" si="119"/>
        <v>199.37158950952625</v>
      </c>
      <c r="EI35" s="20">
        <f t="shared" si="119"/>
        <v>792.30603796155333</v>
      </c>
      <c r="EJ35" s="20">
        <f t="shared" si="119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20">+EN36+EN37</f>
        <v>211.93440343186904</v>
      </c>
      <c r="EO35" s="20">
        <f t="shared" si="120"/>
        <v>685.67864737703417</v>
      </c>
      <c r="EP35" s="20">
        <f t="shared" si="120"/>
        <v>56.377500558153656</v>
      </c>
      <c r="EQ35" s="20">
        <f t="shared" si="120"/>
        <v>34.298409037858846</v>
      </c>
      <c r="ER35" s="20">
        <f t="shared" si="120"/>
        <v>18.653145766088443</v>
      </c>
      <c r="ES35" s="20">
        <f t="shared" si="120"/>
        <v>449.60855415048104</v>
      </c>
      <c r="ET35" s="20">
        <f t="shared" si="120"/>
        <v>65.555022880089297</v>
      </c>
      <c r="EU35" s="20">
        <f t="shared" si="120"/>
        <v>93.093652918687638</v>
      </c>
      <c r="EV35" s="20">
        <f t="shared" ref="EV35:EX35" si="121">+EV36+EV37</f>
        <v>758.16839705819029</v>
      </c>
      <c r="EW35" s="20">
        <f t="shared" si="121"/>
        <v>6.1465523915623663</v>
      </c>
      <c r="EX35" s="20">
        <f t="shared" si="121"/>
        <v>390.77514491218369</v>
      </c>
      <c r="EY35" s="20">
        <f t="shared" si="10"/>
        <v>2883.0011030454757</v>
      </c>
      <c r="EZ35" s="574"/>
      <c r="FA35" s="20">
        <f t="shared" ref="FA35:FL35" si="122">+FA36+FA37</f>
        <v>3369.261356214115</v>
      </c>
      <c r="FB35" s="20">
        <f t="shared" si="122"/>
        <v>290.66213812409291</v>
      </c>
      <c r="FC35" s="20">
        <f t="shared" si="122"/>
        <v>455.46444697135428</v>
      </c>
      <c r="FD35" s="20">
        <f t="shared" si="122"/>
        <v>983.88954415031594</v>
      </c>
      <c r="FE35" s="20">
        <f t="shared" si="122"/>
        <v>244.09338461016148</v>
      </c>
      <c r="FF35" s="20">
        <f t="shared" si="122"/>
        <v>309.66930211849228</v>
      </c>
      <c r="FG35" s="20">
        <f t="shared" si="122"/>
        <v>462.64423403116712</v>
      </c>
      <c r="FH35" s="20">
        <f t="shared" si="122"/>
        <v>584.85711752602572</v>
      </c>
      <c r="FI35" s="20">
        <f t="shared" si="122"/>
        <v>314.85922415657052</v>
      </c>
      <c r="FJ35" s="20">
        <f t="shared" si="122"/>
        <v>337.27709050397777</v>
      </c>
      <c r="FK35" s="20">
        <f t="shared" si="122"/>
        <v>733.96189323028693</v>
      </c>
      <c r="FL35" s="20">
        <f t="shared" si="122"/>
        <v>1058.1901115766022</v>
      </c>
      <c r="FM35" s="20">
        <f t="shared" si="11"/>
        <v>9144.8298432131596</v>
      </c>
      <c r="FO35" s="20">
        <f t="shared" ref="FO35:FQ35" si="123">+FO36+FO37</f>
        <v>438.23758628466283</v>
      </c>
      <c r="FP35" s="20">
        <f t="shared" si="123"/>
        <v>565.22971773253335</v>
      </c>
      <c r="FQ35" s="20">
        <f t="shared" si="123"/>
        <v>1119.998945859666</v>
      </c>
      <c r="FR35" s="20">
        <f>+SUM(FO35:FQ35)</f>
        <v>2123.4662498768621</v>
      </c>
    </row>
    <row r="36" spans="2:174" x14ac:dyDescent="0.25">
      <c r="B36" s="691" t="s">
        <v>695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>
        <v>295.35318037626519</v>
      </c>
      <c r="EQ36" s="15">
        <v>238.69315742200001</v>
      </c>
      <c r="ER36" s="15">
        <v>219.05008412672615</v>
      </c>
      <c r="ES36" s="15">
        <v>249.82562141105828</v>
      </c>
      <c r="ET36" s="15">
        <v>23.274757281806082</v>
      </c>
      <c r="EU36" s="15">
        <v>131.27597106498834</v>
      </c>
      <c r="EV36" s="15">
        <v>631.00749733738849</v>
      </c>
      <c r="EW36" s="15">
        <v>46.261202600000004</v>
      </c>
      <c r="EX36" s="15">
        <v>190.67919374424594</v>
      </c>
      <c r="EY36" s="15">
        <f t="shared" si="10"/>
        <v>3124.2826521340885</v>
      </c>
      <c r="EZ36" s="16"/>
      <c r="FA36" s="15">
        <v>3512.2376619949391</v>
      </c>
      <c r="FB36" s="15">
        <v>279.79666970386501</v>
      </c>
      <c r="FC36" s="15">
        <v>239.35777868</v>
      </c>
      <c r="FD36" s="15">
        <v>1034.0003185641601</v>
      </c>
      <c r="FE36" s="15">
        <v>616.60567525016143</v>
      </c>
      <c r="FF36" s="15">
        <v>347.83135852849239</v>
      </c>
      <c r="FG36" s="15">
        <v>455.99072852116711</v>
      </c>
      <c r="FH36" s="15">
        <v>558.58426133602575</v>
      </c>
      <c r="FI36" s="15">
        <v>332.11968318657057</v>
      </c>
      <c r="FJ36" s="15">
        <v>360.86619670397783</v>
      </c>
      <c r="FK36" s="15">
        <v>343.24729248028677</v>
      </c>
      <c r="FL36" s="15">
        <v>1065.1195623266024</v>
      </c>
      <c r="FM36" s="15">
        <f t="shared" si="11"/>
        <v>9145.7571872762492</v>
      </c>
      <c r="FO36" s="15">
        <v>398.77364243466275</v>
      </c>
      <c r="FP36" s="15">
        <v>370.44210655253329</v>
      </c>
      <c r="FQ36" s="15">
        <v>1272.7585922996659</v>
      </c>
      <c r="FR36" s="15">
        <f>+SUM(FO36:FQ36)</f>
        <v>2041.974341286862</v>
      </c>
    </row>
    <row r="37" spans="2:174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42.105840849999595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>
        <v>-238.97567981811153</v>
      </c>
      <c r="EQ37" s="15">
        <v>-204.39474838414117</v>
      </c>
      <c r="ER37" s="15">
        <v>-200.39693836063771</v>
      </c>
      <c r="ES37" s="15">
        <v>199.78293273942273</v>
      </c>
      <c r="ET37" s="15">
        <v>42.280265598283222</v>
      </c>
      <c r="EU37" s="15">
        <v>-38.182318146300702</v>
      </c>
      <c r="EV37" s="15">
        <v>127.16089972080175</v>
      </c>
      <c r="EW37" s="15">
        <v>-40.114650208437638</v>
      </c>
      <c r="EX37" s="15">
        <v>200.09595116793776</v>
      </c>
      <c r="EY37" s="15">
        <f t="shared" si="10"/>
        <v>-241.28154908861228</v>
      </c>
      <c r="EZ37" s="16"/>
      <c r="FA37" s="15">
        <v>-142.97630578082396</v>
      </c>
      <c r="FB37" s="15">
        <v>10.865468420227899</v>
      </c>
      <c r="FC37" s="15">
        <v>216.10666829135425</v>
      </c>
      <c r="FD37" s="15">
        <v>-50.110774413844183</v>
      </c>
      <c r="FE37" s="15">
        <v>-372.51229063999995</v>
      </c>
      <c r="FF37" s="15">
        <v>-38.162056410000105</v>
      </c>
      <c r="FG37" s="15">
        <v>6.6535055100000022</v>
      </c>
      <c r="FH37" s="15">
        <v>26.27285618999997</v>
      </c>
      <c r="FI37" s="15">
        <v>-17.26045903000005</v>
      </c>
      <c r="FJ37" s="15">
        <v>-23.58910620000006</v>
      </c>
      <c r="FK37" s="15">
        <v>390.71460075000016</v>
      </c>
      <c r="FL37" s="15">
        <v>-6.9294507500001146</v>
      </c>
      <c r="FM37" s="15">
        <f t="shared" si="11"/>
        <v>-0.9273440630861387</v>
      </c>
      <c r="FO37" s="15">
        <v>39.463943850000078</v>
      </c>
      <c r="FP37" s="15">
        <v>194.78761118</v>
      </c>
      <c r="FQ37" s="15">
        <v>-152.75964643999987</v>
      </c>
      <c r="FR37" s="15">
        <f>+SUM(FO37:FQ37)</f>
        <v>81.491908590000207</v>
      </c>
    </row>
    <row r="38" spans="2:174" ht="15.75" x14ac:dyDescent="0.25">
      <c r="B38" s="690" t="s">
        <v>40</v>
      </c>
      <c r="C38" s="20">
        <f>+C39+C41+C42+C43</f>
        <v>-331.12188536579686</v>
      </c>
      <c r="D38" s="20">
        <f t="shared" ref="D38:N38" si="124">+D39+D41+D42+D43</f>
        <v>441.40232093514533</v>
      </c>
      <c r="E38" s="20">
        <f t="shared" si="124"/>
        <v>444.22664075849735</v>
      </c>
      <c r="F38" s="20">
        <f t="shared" si="124"/>
        <v>228.63821779980427</v>
      </c>
      <c r="G38" s="20">
        <f t="shared" si="124"/>
        <v>-19.972568585447505</v>
      </c>
      <c r="H38" s="20">
        <f t="shared" si="124"/>
        <v>248.17599735612657</v>
      </c>
      <c r="I38" s="20">
        <f t="shared" si="124"/>
        <v>41.011890871167225</v>
      </c>
      <c r="J38" s="20">
        <f t="shared" si="124"/>
        <v>517.79009872687197</v>
      </c>
      <c r="K38" s="20">
        <f t="shared" si="124"/>
        <v>389.08855520496206</v>
      </c>
      <c r="L38" s="20">
        <f t="shared" si="124"/>
        <v>438.4098364961082</v>
      </c>
      <c r="M38" s="20">
        <f t="shared" si="124"/>
        <v>246.22424509721793</v>
      </c>
      <c r="N38" s="20">
        <f t="shared" si="124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25">+R39+R41+R42+R43</f>
        <v>487.47866816294845</v>
      </c>
      <c r="S38" s="20">
        <f t="shared" ref="S38" si="126">+S39+S41+S42+S43</f>
        <v>408.88394441999566</v>
      </c>
      <c r="T38" s="20">
        <f t="shared" ref="T38" si="127">+T39+T41+T42+T43</f>
        <v>470.39812900182073</v>
      </c>
      <c r="U38" s="20">
        <f t="shared" ref="U38" si="128">+U39+U41+U42+U43</f>
        <v>306.79381741630476</v>
      </c>
      <c r="V38" s="20">
        <f t="shared" ref="V38" si="129">+V39+V41+V42+V43</f>
        <v>-477.78471282485589</v>
      </c>
      <c r="W38" s="20">
        <f t="shared" ref="W38" si="130">+W39+W41+W42+W43</f>
        <v>698.48236427969971</v>
      </c>
      <c r="X38" s="20">
        <f t="shared" ref="X38" si="131">+X39+X41+X42+X43</f>
        <v>143.1730996952588</v>
      </c>
      <c r="Y38" s="20">
        <f t="shared" ref="Y38" si="132">+Y39+Y41+Y42+Y43</f>
        <v>1255.4078516744908</v>
      </c>
      <c r="Z38" s="20">
        <f t="shared" ref="Z38" si="133">+Z39+Z41+Z42+Z43</f>
        <v>397.8217546444734</v>
      </c>
      <c r="AA38" s="20">
        <f t="shared" ref="AA38" si="134">+AA39+AA41+AA42+AA43</f>
        <v>617.08818458698704</v>
      </c>
      <c r="AB38" s="20">
        <f t="shared" ref="AB38" si="135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36">+AF39+AF41+AF42+AF43</f>
        <v>-412.99391927681751</v>
      </c>
      <c r="AG38" s="20">
        <f t="shared" ref="AG38" si="137">+AG39+AG41+AG42+AG43</f>
        <v>-1.8148953839058635</v>
      </c>
      <c r="AH38" s="20">
        <f t="shared" ref="AH38" si="138">+AH39+AH41+AH42+AH43</f>
        <v>-268.402899455571</v>
      </c>
      <c r="AI38" s="20">
        <f t="shared" ref="AI38" si="139">+AI39+AI41+AI42+AI43</f>
        <v>167.31651312903512</v>
      </c>
      <c r="AJ38" s="20">
        <f t="shared" ref="AJ38" si="140">+AJ39+AJ41+AJ42+AJ43</f>
        <v>232.15517462339784</v>
      </c>
      <c r="AK38" s="20">
        <f t="shared" ref="AK38" si="141">+AK39+AK41+AK42+AK43</f>
        <v>-73.012773700366211</v>
      </c>
      <c r="AL38" s="20">
        <f t="shared" ref="AL38" si="142">+AL39+AL41+AL42+AL43</f>
        <v>108.69025190239245</v>
      </c>
      <c r="AM38" s="20">
        <f t="shared" ref="AM38" si="143">+AM39+AM41+AM42+AM43</f>
        <v>344.86808428995602</v>
      </c>
      <c r="AN38" s="20">
        <f t="shared" ref="AN38" si="144">+AN39+AN41+AN42+AN43</f>
        <v>421.20943457102737</v>
      </c>
      <c r="AO38" s="20">
        <f t="shared" ref="AO38" si="145">+AO39+AO41+AO42+AO43</f>
        <v>252.01792006560242</v>
      </c>
      <c r="AP38" s="20">
        <f t="shared" ref="AP38" si="146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47">+AT39+AT41+AT42+AT43</f>
        <v>-174.31720907360832</v>
      </c>
      <c r="AU38" s="20">
        <f t="shared" ref="AU38" si="148">+AU39+AU41+AU42+AU43</f>
        <v>291.67714315177165</v>
      </c>
      <c r="AV38" s="20">
        <f t="shared" ref="AV38" si="149">+AV39+AV41+AV42+AV43</f>
        <v>-36.702509700250175</v>
      </c>
      <c r="AW38" s="20">
        <f t="shared" ref="AW38" si="150">+AW39+AW41+AW42+AW43</f>
        <v>76.013770840601708</v>
      </c>
      <c r="AX38" s="20">
        <f t="shared" ref="AX38" si="151">+AX39+AX41+AX42+AX43</f>
        <v>-374.3902305831075</v>
      </c>
      <c r="AY38" s="20">
        <f t="shared" ref="AY38" si="152">+AY39+AY41+AY42+AY43</f>
        <v>-84.291449433269534</v>
      </c>
      <c r="AZ38" s="20">
        <f t="shared" ref="AZ38" si="153">+AZ39+AZ41+AZ42+AZ43</f>
        <v>-186.41750163519316</v>
      </c>
      <c r="BA38" s="20">
        <f t="shared" ref="BA38" si="154">+BA39+BA41+BA42+BA43</f>
        <v>-61.456546083584769</v>
      </c>
      <c r="BB38" s="20">
        <f t="shared" ref="BB38" si="155">+BB39+BB41+BB42+BB43</f>
        <v>-247.31222078209686</v>
      </c>
      <c r="BC38" s="20">
        <f t="shared" ref="BC38" si="156">+BC39+BC41+BC42+BC43</f>
        <v>743.51568663626381</v>
      </c>
      <c r="BD38" s="20">
        <f t="shared" ref="BD38" si="157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58">+BH39+BH41+BH42+BH43</f>
        <v>109.37284627248121</v>
      </c>
      <c r="BI38" s="20">
        <f t="shared" ref="BI38" si="159">+BI39+BI41+BI42+BI43</f>
        <v>-4.3618342364923848</v>
      </c>
      <c r="BJ38" s="20">
        <f t="shared" ref="BJ38" si="160">+BJ39+BJ41+BJ42+BJ43</f>
        <v>-118.93809390947536</v>
      </c>
      <c r="BK38" s="20">
        <f t="shared" ref="BK38" si="161">+BK39+BK41+BK42+BK43</f>
        <v>1368.9354497859183</v>
      </c>
      <c r="BL38" s="20">
        <f t="shared" ref="BL38" si="162">+BL39+BL41+BL42+BL43</f>
        <v>773.57834277952225</v>
      </c>
      <c r="BM38" s="20">
        <f t="shared" ref="BM38" si="163">+BM39+BM41+BM42+BM43</f>
        <v>-347.42147795198133</v>
      </c>
      <c r="BN38" s="20">
        <f t="shared" ref="BN38" si="164">+BN39+BN41+BN42+BN43</f>
        <v>116.43314921458757</v>
      </c>
      <c r="BO38" s="20">
        <f t="shared" ref="BO38" si="165">+BO39+BO41+BO42+BO43</f>
        <v>533.59948819642022</v>
      </c>
      <c r="BP38" s="20">
        <f t="shared" ref="BP38" si="166">+BP39+BP41+BP42+BP43</f>
        <v>-542.93405248580768</v>
      </c>
      <c r="BQ38" s="20">
        <f t="shared" ref="BQ38" si="167">+BQ39+BQ41+BQ42+BQ43</f>
        <v>-408.51083909604017</v>
      </c>
      <c r="BR38" s="20">
        <f t="shared" ref="BR38" si="168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69">+BV39+BV41+BV42+BV43</f>
        <v>-200.87124090679453</v>
      </c>
      <c r="BW38" s="20">
        <f t="shared" ref="BW38" si="170">+BW39+BW41+BW42+BW43</f>
        <v>388.14695784960202</v>
      </c>
      <c r="BX38" s="20">
        <f t="shared" ref="BX38" si="171">+BX39+BX41+BX42+BX43</f>
        <v>443.30437675100234</v>
      </c>
      <c r="BY38" s="20">
        <f t="shared" ref="BY38" si="172">+BY39+BY41+BY42+BY43</f>
        <v>318.18179897385642</v>
      </c>
      <c r="BZ38" s="20">
        <f t="shared" ref="BZ38" si="173">+BZ39+BZ41+BZ42+BZ43</f>
        <v>282.93679766369263</v>
      </c>
      <c r="CA38" s="20">
        <f t="shared" ref="CA38" si="174">+CA39+CA41+CA42+CA43</f>
        <v>-272.11384328856417</v>
      </c>
      <c r="CB38" s="20">
        <f t="shared" ref="CB38" si="175">+CB39+CB41+CB42+CB43</f>
        <v>396.33875779541677</v>
      </c>
      <c r="CC38" s="20">
        <f t="shared" ref="CC38" si="176">+CC39+CC41+CC42+CC43</f>
        <v>11.525926108745654</v>
      </c>
      <c r="CD38" s="20">
        <f t="shared" ref="CD38" si="177">+CD39+CD41+CD42+CD43</f>
        <v>353.87403747006761</v>
      </c>
      <c r="CE38" s="20">
        <f t="shared" ref="CE38" si="178">+CE39+CE41+CE42+CE43</f>
        <v>-130.64621377436055</v>
      </c>
      <c r="CF38" s="20">
        <f t="shared" ref="CF38" si="179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80">+CJ39+CJ41+CJ42+CJ43</f>
        <v>-428.28837457729946</v>
      </c>
      <c r="CK38" s="20">
        <f t="shared" ref="CK38" si="181">+CK39+CK41+CK42+CK43</f>
        <v>549.32036262175291</v>
      </c>
      <c r="CL38" s="20">
        <f t="shared" ref="CL38" si="182">+CL39+CL41+CL42+CL43</f>
        <v>-56.372137746712163</v>
      </c>
      <c r="CM38" s="20">
        <f t="shared" ref="CM38" si="183">+CM39+CM41+CM42+CM43</f>
        <v>333.63673193170257</v>
      </c>
      <c r="CN38" s="20">
        <f t="shared" ref="CN38" si="184">+CN39+CN41+CN42+CN43</f>
        <v>200.52150952590216</v>
      </c>
      <c r="CO38" s="20">
        <f t="shared" ref="CO38" si="185">+CO39+CO41+CO42+CO43</f>
        <v>-326.68100294770352</v>
      </c>
      <c r="CP38" s="20">
        <f t="shared" ref="CP38" si="186">+CP39+CP41+CP42+CP43</f>
        <v>372.80567207489764</v>
      </c>
      <c r="CQ38" s="20">
        <f t="shared" ref="CQ38" si="187">+CQ39+CQ41+CQ42+CQ43</f>
        <v>515.26976363500341</v>
      </c>
      <c r="CR38" s="20">
        <f t="shared" ref="CR38" si="188">+CR39+CR41+CR42+CR43</f>
        <v>-813.1620972576842</v>
      </c>
      <c r="CS38" s="20">
        <f t="shared" ref="CS38" si="189">+CS39+CS41+CS42+CS43</f>
        <v>-223.79628304652192</v>
      </c>
      <c r="CT38" s="20">
        <f t="shared" ref="CT38" si="190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91">+CX39+CX41+CX42+CX43</f>
        <v>-501.65861118543523</v>
      </c>
      <c r="CY38" s="20">
        <f t="shared" ref="CY38" si="192">+CY39+CY41+CY42+CY43</f>
        <v>360.0706549460221</v>
      </c>
      <c r="CZ38" s="20">
        <f t="shared" ref="CZ38" si="193">+CZ39+CZ41+CZ42+CZ43</f>
        <v>1311.4535741755185</v>
      </c>
      <c r="DA38" s="20">
        <f t="shared" ref="DA38" si="194">+DA39+DA41+DA42+DA43</f>
        <v>720.1992709412059</v>
      </c>
      <c r="DB38" s="20">
        <f t="shared" ref="DB38" si="195">+DB39+DB41+DB42+DB43</f>
        <v>499.48044906850123</v>
      </c>
      <c r="DC38" s="20">
        <f t="shared" ref="DC38" si="196">+DC39+DC41+DC42+DC43</f>
        <v>556.41106440059889</v>
      </c>
      <c r="DD38" s="20">
        <f t="shared" ref="DD38" si="197">+DD39+DD41+DD42+DD43</f>
        <v>-213.82767223502736</v>
      </c>
      <c r="DE38" s="20">
        <f t="shared" ref="DE38" si="198">+DE39+DE41+DE42+DE43</f>
        <v>-36.066474099304294</v>
      </c>
      <c r="DF38" s="20">
        <f t="shared" ref="DF38" si="199">+DF39+DF41+DF42+DF43</f>
        <v>-958.90668921218798</v>
      </c>
      <c r="DG38" s="20">
        <f t="shared" ref="DG38" si="200">+DG39+DG41+DG42+DG43</f>
        <v>-124.82405573766937</v>
      </c>
      <c r="DH38" s="20">
        <f t="shared" ref="DH38" si="201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202">+DL39+DL41+DL42+DL43</f>
        <v>178.21514688822805</v>
      </c>
      <c r="DM38" s="20">
        <f t="shared" ref="DM38" si="203">+DM39+DM41+DM42+DM43</f>
        <v>15.107049200429572</v>
      </c>
      <c r="DN38" s="20">
        <f t="shared" ref="DN38" si="204">+DN39+DN41+DN42+DN43</f>
        <v>-257.55679924189769</v>
      </c>
      <c r="DO38" s="20">
        <f t="shared" ref="DO38" si="205">+DO39+DO41+DO42+DO43</f>
        <v>-95.67910419713948</v>
      </c>
      <c r="DP38" s="20">
        <f t="shared" ref="DP38" si="206">+DP39+DP41+DP42+DP43</f>
        <v>280.79831228656633</v>
      </c>
      <c r="DQ38" s="20">
        <f t="shared" ref="DQ38" si="207">+DQ39+DQ41+DQ42+DQ43</f>
        <v>-32.575385232587678</v>
      </c>
      <c r="DR38" s="20">
        <f t="shared" ref="DR38" si="208">+DR39+DR41+DR42+DR43</f>
        <v>320.25107029744163</v>
      </c>
      <c r="DS38" s="20">
        <f t="shared" ref="DS38" si="209">+DS39+DS41+DS42+DS43</f>
        <v>-495.68140146259771</v>
      </c>
      <c r="DT38" s="20">
        <f t="shared" ref="DT38" si="210">+DT39+DT41+DT42+DT43</f>
        <v>183.24454961359521</v>
      </c>
      <c r="DU38" s="20">
        <f t="shared" ref="DU38" si="211">+DU39+DU41+DU42+DU43</f>
        <v>-37.625123415101157</v>
      </c>
      <c r="DV38" s="20">
        <f t="shared" ref="DV38" si="212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13">+DZ39+DZ41+DZ42+DZ43</f>
        <v>318.01969700451662</v>
      </c>
      <c r="EA38" s="20">
        <f t="shared" ref="EA38" si="214">+EA39+EA41+EA42+EA43</f>
        <v>-199.63069011978851</v>
      </c>
      <c r="EB38" s="20">
        <f t="shared" ref="EB38" si="215">+EB39+EB41+EB42+EB43</f>
        <v>462.83230763649203</v>
      </c>
      <c r="EC38" s="20">
        <f t="shared" ref="EC38" si="216">+EC39+EC41+EC42+EC43</f>
        <v>-288.79103806771201</v>
      </c>
      <c r="ED38" s="20">
        <f t="shared" ref="ED38" si="217">+ED39+ED41+ED42+ED43</f>
        <v>206.49081120524437</v>
      </c>
      <c r="EE38" s="20">
        <f t="shared" ref="EE38" si="218">+EE39+EE41+EE42+EE43</f>
        <v>-1.9335461387524902</v>
      </c>
      <c r="EF38" s="20">
        <f t="shared" ref="EF38" si="219">+EF39+EF41+EF42+EF43</f>
        <v>123.98401666971961</v>
      </c>
      <c r="EG38" s="20">
        <f t="shared" ref="EG38" si="220">+EG39+EG41+EG42+EG43</f>
        <v>-143.16839883889139</v>
      </c>
      <c r="EH38" s="20">
        <f t="shared" ref="EH38" si="221">+EH39+EH41+EH42+EH43</f>
        <v>-149.11089046726056</v>
      </c>
      <c r="EI38" s="20">
        <f t="shared" ref="EI38" si="222">+EI39+EI41+EI42+EI43</f>
        <v>291.57614854748931</v>
      </c>
      <c r="EJ38" s="20">
        <f t="shared" ref="EJ38" si="223">+EJ39+EJ41+EJ42+EJ43</f>
        <v>-238.41398393772889</v>
      </c>
      <c r="EK38" s="20">
        <f t="shared" si="9"/>
        <v>170.7075626718038</v>
      </c>
      <c r="EL38" s="574"/>
      <c r="EM38" s="20">
        <f>+EM39+EM41+EM42+EM43</f>
        <v>-11.009008567321104</v>
      </c>
      <c r="EN38" s="20">
        <f t="shared" ref="EN38" si="224">+EN39+EN41+EN42+EN43</f>
        <v>1029.343772785267</v>
      </c>
      <c r="EO38" s="20">
        <f t="shared" ref="EO38" si="225">+EO39+EO41+EO42+EO43</f>
        <v>-293.79034660198033</v>
      </c>
      <c r="EP38" s="20">
        <f t="shared" ref="EP38" si="226">+EP39+EP41+EP42+EP43</f>
        <v>54.112156120067311</v>
      </c>
      <c r="EQ38" s="20">
        <f t="shared" ref="EQ38" si="227">+EQ39+EQ41+EQ42+EQ43</f>
        <v>359.25035556948785</v>
      </c>
      <c r="ER38" s="20">
        <f t="shared" ref="ER38" si="228">+ER39+ER41+ER42+ER43</f>
        <v>376.09731996552989</v>
      </c>
      <c r="ES38" s="20">
        <f t="shared" ref="ES38" si="229">+ES39+ES41+ES42+ES43</f>
        <v>330.89286942336707</v>
      </c>
      <c r="ET38" s="20">
        <f t="shared" ref="ET38" si="230">+ET39+ET41+ET42+ET43</f>
        <v>206.34154779076326</v>
      </c>
      <c r="EU38" s="20">
        <f t="shared" ref="EU38:EX38" si="231">+EU39+EU41+EU42+EU43</f>
        <v>236.71795017968844</v>
      </c>
      <c r="EV38" s="20">
        <f t="shared" si="231"/>
        <v>281.96513276044362</v>
      </c>
      <c r="EW38" s="20">
        <f t="shared" si="231"/>
        <v>1402.2033174049675</v>
      </c>
      <c r="EX38" s="20">
        <f t="shared" si="231"/>
        <v>815.73348246191756</v>
      </c>
      <c r="EY38" s="20">
        <f t="shared" si="10"/>
        <v>4787.8585492921984</v>
      </c>
      <c r="EZ38" s="574"/>
      <c r="FA38" s="20">
        <f t="shared" ref="FA38:FL38" si="232">+FA39+FA41+FA42+FA43</f>
        <v>247.83540601594007</v>
      </c>
      <c r="FB38" s="20">
        <f t="shared" si="232"/>
        <v>-287.88063049279617</v>
      </c>
      <c r="FC38" s="20">
        <f t="shared" si="232"/>
        <v>-108.61258278657468</v>
      </c>
      <c r="FD38" s="20">
        <f t="shared" si="232"/>
        <v>66.395868818365699</v>
      </c>
      <c r="FE38" s="20">
        <f t="shared" si="232"/>
        <v>-426.72662372190018</v>
      </c>
      <c r="FF38" s="20">
        <f t="shared" si="232"/>
        <v>-116.73679199589367</v>
      </c>
      <c r="FG38" s="20">
        <f t="shared" si="232"/>
        <v>-225.99650795958473</v>
      </c>
      <c r="FH38" s="20">
        <f t="shared" si="232"/>
        <v>-652.44448247962839</v>
      </c>
      <c r="FI38" s="20">
        <f t="shared" si="232"/>
        <v>-190.57909994905225</v>
      </c>
      <c r="FJ38" s="20">
        <f t="shared" si="232"/>
        <v>-122.53110382196675</v>
      </c>
      <c r="FK38" s="20">
        <f t="shared" si="232"/>
        <v>-9.5812773852516102</v>
      </c>
      <c r="FL38" s="20">
        <f t="shared" si="232"/>
        <v>-24.690167968934531</v>
      </c>
      <c r="FM38" s="20">
        <f t="shared" si="11"/>
        <v>-1851.5479937272771</v>
      </c>
      <c r="FO38" s="20">
        <f t="shared" ref="FO38:FQ38" si="233">+FO39+FO41+FO42+FO43</f>
        <v>17.725145793364334</v>
      </c>
      <c r="FP38" s="20">
        <f t="shared" si="233"/>
        <v>546.95722526824557</v>
      </c>
      <c r="FQ38" s="20">
        <f t="shared" si="233"/>
        <v>-487.4977498019216</v>
      </c>
      <c r="FR38" s="20">
        <f>+SUM(FO38:FQ38)</f>
        <v>77.184621259688356</v>
      </c>
    </row>
    <row r="39" spans="2:174" x14ac:dyDescent="0.25">
      <c r="B39" s="692" t="s">
        <v>99</v>
      </c>
      <c r="C39" s="15">
        <v>-402.461885365797</v>
      </c>
      <c r="D39" s="15">
        <v>468.12232093514524</v>
      </c>
      <c r="E39" s="15">
        <v>418.9066407584973</v>
      </c>
      <c r="F39" s="15">
        <v>128.00821779980438</v>
      </c>
      <c r="G39" s="15">
        <v>232.81743141455252</v>
      </c>
      <c r="H39" s="15">
        <v>-38.424002643873379</v>
      </c>
      <c r="I39" s="15">
        <v>174.84189087116715</v>
      </c>
      <c r="J39" s="15">
        <v>456.63009872687195</v>
      </c>
      <c r="K39" s="15">
        <v>375.57855520496224</v>
      </c>
      <c r="L39" s="15">
        <v>457.42983649610812</v>
      </c>
      <c r="M39" s="15">
        <v>296.80424509721797</v>
      </c>
      <c r="N39" s="15">
        <v>54.893041286758397</v>
      </c>
      <c r="O39" s="15">
        <f t="shared" si="0"/>
        <v>2623.1463905814148</v>
      </c>
      <c r="P39" s="16"/>
      <c r="Q39" s="15">
        <v>9.9649607459406795</v>
      </c>
      <c r="R39" s="15">
        <v>498.1186681629485</v>
      </c>
      <c r="S39" s="15">
        <v>304.28394441999569</v>
      </c>
      <c r="T39" s="15">
        <v>634.06812900182058</v>
      </c>
      <c r="U39" s="15">
        <v>301.31381741630486</v>
      </c>
      <c r="V39" s="15">
        <v>-538.25471282485591</v>
      </c>
      <c r="W39" s="15">
        <v>665.95236427969962</v>
      </c>
      <c r="X39" s="15">
        <v>46.593099695258935</v>
      </c>
      <c r="Y39" s="15">
        <v>274.307852874491</v>
      </c>
      <c r="Z39" s="15">
        <v>462.19207152447331</v>
      </c>
      <c r="AA39" s="15">
        <v>716.02952583698709</v>
      </c>
      <c r="AB39" s="15">
        <v>-0.99822502220507126</v>
      </c>
      <c r="AC39" s="15">
        <f t="shared" si="1"/>
        <v>3373.5714961108588</v>
      </c>
      <c r="AD39" s="16"/>
      <c r="AE39" s="15">
        <v>-25.682988620736662</v>
      </c>
      <c r="AF39" s="15">
        <v>-153.43391927681751</v>
      </c>
      <c r="AG39" s="15">
        <v>-15.804895383905929</v>
      </c>
      <c r="AH39" s="15">
        <v>-156.90370471557105</v>
      </c>
      <c r="AI39" s="15">
        <v>157.98651312903507</v>
      </c>
      <c r="AJ39" s="15">
        <v>296.43517462339798</v>
      </c>
      <c r="AK39" s="15">
        <v>-377.6527737003662</v>
      </c>
      <c r="AL39" s="15">
        <v>168.17025190239241</v>
      </c>
      <c r="AM39" s="15">
        <v>364.04808428995614</v>
      </c>
      <c r="AN39" s="15">
        <v>407.57943457102732</v>
      </c>
      <c r="AO39" s="15">
        <v>266.21792006560241</v>
      </c>
      <c r="AP39" s="15">
        <v>1941.2986207124241</v>
      </c>
      <c r="AQ39" s="15">
        <f t="shared" si="2"/>
        <v>2872.2577175964379</v>
      </c>
      <c r="AR39" s="16"/>
      <c r="AS39" s="15">
        <v>-1067.6690356042909</v>
      </c>
      <c r="AT39" s="15">
        <v>-78.957209073608254</v>
      </c>
      <c r="AU39" s="15">
        <v>378.58012232177151</v>
      </c>
      <c r="AV39" s="15">
        <v>11.237490299749989</v>
      </c>
      <c r="AW39" s="15">
        <v>79.666598070601779</v>
      </c>
      <c r="AX39" s="15">
        <v>-228.58392239310768</v>
      </c>
      <c r="AY39" s="15">
        <v>31.64855056673052</v>
      </c>
      <c r="AZ39" s="15">
        <v>-178.08750163519312</v>
      </c>
      <c r="BA39" s="15">
        <v>34.946878186415134</v>
      </c>
      <c r="BB39" s="15">
        <v>-111.31222078209669</v>
      </c>
      <c r="BC39" s="15">
        <v>757.05657887626364</v>
      </c>
      <c r="BD39" s="15">
        <v>356.33354391123089</v>
      </c>
      <c r="BE39" s="15">
        <f t="shared" si="3"/>
        <v>-15.14012725553323</v>
      </c>
      <c r="BF39" s="16"/>
      <c r="BG39" s="15">
        <v>-637.7983835123797</v>
      </c>
      <c r="BH39" s="15">
        <v>166.59750474248122</v>
      </c>
      <c r="BI39" s="15">
        <v>-18.77208471649233</v>
      </c>
      <c r="BJ39" s="15">
        <v>114.42953693052453</v>
      </c>
      <c r="BK39" s="15">
        <v>1309.1330463359184</v>
      </c>
      <c r="BL39" s="15">
        <v>778.51223491952237</v>
      </c>
      <c r="BM39" s="15">
        <v>-345.06432163198139</v>
      </c>
      <c r="BN39" s="15">
        <v>115.83170370458747</v>
      </c>
      <c r="BO39" s="15">
        <v>62.486459526420269</v>
      </c>
      <c r="BP39" s="15">
        <v>-353.51120465580772</v>
      </c>
      <c r="BQ39" s="15">
        <v>-185.30197854604</v>
      </c>
      <c r="BR39" s="15">
        <v>1022.4214969199521</v>
      </c>
      <c r="BS39" s="15">
        <f t="shared" si="4"/>
        <v>2028.9640100167053</v>
      </c>
      <c r="BT39" s="16"/>
      <c r="BU39" s="15">
        <v>-450.52434588339139</v>
      </c>
      <c r="BV39" s="15">
        <v>-85.031240906794551</v>
      </c>
      <c r="BW39" s="15">
        <v>404.1469578496019</v>
      </c>
      <c r="BX39" s="15">
        <v>187.56437675100258</v>
      </c>
      <c r="BY39" s="15">
        <v>-83.998201026143661</v>
      </c>
      <c r="BZ39" s="15">
        <v>153.2167976636926</v>
      </c>
      <c r="CA39" s="15">
        <v>-194.82384328856409</v>
      </c>
      <c r="CB39" s="15">
        <v>-35.217456534583363</v>
      </c>
      <c r="CC39" s="15">
        <v>-17.684073891254382</v>
      </c>
      <c r="CD39" s="15">
        <v>232.14403747006756</v>
      </c>
      <c r="CE39" s="15">
        <v>-91.373971514360449</v>
      </c>
      <c r="CF39" s="15">
        <v>1404.4180133405378</v>
      </c>
      <c r="CG39" s="15">
        <f t="shared" si="5"/>
        <v>1422.8370500298104</v>
      </c>
      <c r="CH39" s="16"/>
      <c r="CI39" s="15">
        <v>-113.10683270088796</v>
      </c>
      <c r="CJ39" s="15">
        <v>-374.61837457729939</v>
      </c>
      <c r="CK39" s="15">
        <v>370.56036262175303</v>
      </c>
      <c r="CL39" s="15">
        <v>17.817862253287835</v>
      </c>
      <c r="CM39" s="15">
        <v>333.73673193170254</v>
      </c>
      <c r="CN39" s="15">
        <v>183.65150952590221</v>
      </c>
      <c r="CO39" s="15">
        <v>-317.06100294770346</v>
      </c>
      <c r="CP39" s="15">
        <v>346.73567207489759</v>
      </c>
      <c r="CQ39" s="15">
        <v>542.72976363500334</v>
      </c>
      <c r="CR39" s="15">
        <v>-812.36209725768424</v>
      </c>
      <c r="CS39" s="15">
        <v>-261.24628304652197</v>
      </c>
      <c r="CT39" s="15">
        <v>1825.233665369868</v>
      </c>
      <c r="CU39" s="15">
        <f t="shared" si="6"/>
        <v>1742.0709768823176</v>
      </c>
      <c r="CV39" s="16"/>
      <c r="CW39" s="15">
        <v>-304.46698471248618</v>
      </c>
      <c r="CX39" s="15">
        <v>-639.16861118543534</v>
      </c>
      <c r="CY39" s="15">
        <v>-27.94370088397735</v>
      </c>
      <c r="CZ39" s="15">
        <v>1443.7212109755183</v>
      </c>
      <c r="DA39" s="15">
        <v>725.36927094120585</v>
      </c>
      <c r="DB39" s="15">
        <v>506.19235798850093</v>
      </c>
      <c r="DC39" s="15">
        <v>505.56873169059907</v>
      </c>
      <c r="DD39" s="15">
        <v>-283.15767223502701</v>
      </c>
      <c r="DE39" s="15">
        <v>38.417255980695693</v>
      </c>
      <c r="DF39" s="15">
        <v>-951.79465482218791</v>
      </c>
      <c r="DG39" s="15">
        <v>-135.13888104766937</v>
      </c>
      <c r="DH39" s="15">
        <v>-931.58643870963169</v>
      </c>
      <c r="DI39" s="15">
        <f t="shared" si="7"/>
        <v>-53.988116019894733</v>
      </c>
      <c r="DJ39" s="16"/>
      <c r="DK39" s="15">
        <v>657.97296520287784</v>
      </c>
      <c r="DL39" s="15">
        <v>98.614151778228134</v>
      </c>
      <c r="DM39" s="15">
        <v>19.130472800429573</v>
      </c>
      <c r="DN39" s="15">
        <v>-62.091228771897981</v>
      </c>
      <c r="DO39" s="15">
        <v>-116.12390782713962</v>
      </c>
      <c r="DP39" s="15">
        <v>260.42661403656655</v>
      </c>
      <c r="DQ39" s="15">
        <v>-44.196684232587813</v>
      </c>
      <c r="DR39" s="15">
        <v>294.81931729744156</v>
      </c>
      <c r="DS39" s="15">
        <v>-447.00422797259739</v>
      </c>
      <c r="DT39" s="15">
        <v>180.88419441359514</v>
      </c>
      <c r="DU39" s="15">
        <v>-47.16337841510132</v>
      </c>
      <c r="DV39" s="15">
        <v>837.85177096468522</v>
      </c>
      <c r="DW39" s="15">
        <f t="shared" si="8"/>
        <v>1633.1200592744999</v>
      </c>
      <c r="DX39" s="16"/>
      <c r="DY39" s="15">
        <v>-195.83399282152436</v>
      </c>
      <c r="DZ39" s="15">
        <v>376.02782565451639</v>
      </c>
      <c r="EA39" s="15">
        <v>-174.47941311978846</v>
      </c>
      <c r="EB39" s="15">
        <v>472.67281627649203</v>
      </c>
      <c r="EC39" s="15">
        <v>-288.10277974771202</v>
      </c>
      <c r="ED39" s="15">
        <v>240.1407287452443</v>
      </c>
      <c r="EE39" s="15">
        <v>33.603189201247574</v>
      </c>
      <c r="EF39" s="15">
        <v>113.31721467971964</v>
      </c>
      <c r="EG39" s="15">
        <v>-103.01381116889132</v>
      </c>
      <c r="EH39" s="15">
        <v>-142.00915646726048</v>
      </c>
      <c r="EI39" s="15">
        <v>96.982194097489</v>
      </c>
      <c r="EJ39" s="15">
        <v>-223.56819493772892</v>
      </c>
      <c r="EK39" s="15">
        <f t="shared" si="9"/>
        <v>205.73662039180331</v>
      </c>
      <c r="EL39" s="16"/>
      <c r="EM39" s="15">
        <v>-78.765664567321124</v>
      </c>
      <c r="EN39" s="15">
        <v>757.90560505526662</v>
      </c>
      <c r="EO39" s="15">
        <v>-255.43517260198044</v>
      </c>
      <c r="EP39" s="15">
        <v>190.22966865006771</v>
      </c>
      <c r="EQ39" s="15">
        <v>271.49829256948777</v>
      </c>
      <c r="ER39" s="15">
        <v>339.39192796552959</v>
      </c>
      <c r="ES39" s="15">
        <v>201.37685342336678</v>
      </c>
      <c r="ET39" s="15">
        <v>89.973009100762425</v>
      </c>
      <c r="EU39" s="15">
        <v>120.95833217968952</v>
      </c>
      <c r="EV39" s="15">
        <v>160.57903776044378</v>
      </c>
      <c r="EW39" s="15">
        <v>1114.7263244049668</v>
      </c>
      <c r="EX39" s="15">
        <v>627.23460423191796</v>
      </c>
      <c r="EY39" s="15">
        <f t="shared" si="10"/>
        <v>3539.6728181721974</v>
      </c>
      <c r="EZ39" s="16"/>
      <c r="FA39" s="15">
        <v>341.06207701594019</v>
      </c>
      <c r="FB39" s="15">
        <v>-177.92489649279537</v>
      </c>
      <c r="FC39" s="15">
        <v>-50.122682786574529</v>
      </c>
      <c r="FD39" s="15">
        <v>98.256219148365773</v>
      </c>
      <c r="FE39" s="15">
        <v>-436.31713272190007</v>
      </c>
      <c r="FF39" s="15">
        <v>-77.528578465894043</v>
      </c>
      <c r="FG39" s="15">
        <v>-327.22935509958438</v>
      </c>
      <c r="FH39" s="15">
        <v>-478.17466561962857</v>
      </c>
      <c r="FI39" s="15">
        <v>-89.56557808905194</v>
      </c>
      <c r="FJ39" s="15">
        <v>-107.74006496196691</v>
      </c>
      <c r="FK39" s="15">
        <v>145.05701350474874</v>
      </c>
      <c r="FL39" s="15">
        <v>-36.30023912893472</v>
      </c>
      <c r="FM39" s="15">
        <f t="shared" si="11"/>
        <v>-1196.5278836972759</v>
      </c>
      <c r="FO39" s="15">
        <v>229.8987247933639</v>
      </c>
      <c r="FP39" s="15">
        <v>557.91158526824586</v>
      </c>
      <c r="FQ39" s="15">
        <v>-655.47479017192131</v>
      </c>
      <c r="FR39" s="15">
        <f>+SUM(FO39:FQ39)</f>
        <v>132.33551988968838</v>
      </c>
    </row>
    <row r="40" spans="2:174" x14ac:dyDescent="0.25">
      <c r="B40" s="692" t="s">
        <v>204</v>
      </c>
      <c r="C40" s="15">
        <v>-819.99797994579808</v>
      </c>
      <c r="D40" s="15">
        <v>579.18729991514579</v>
      </c>
      <c r="E40" s="15">
        <v>301.0160440484978</v>
      </c>
      <c r="F40" s="15">
        <v>144.71711649980443</v>
      </c>
      <c r="G40" s="15">
        <v>54.98936712455253</v>
      </c>
      <c r="H40" s="15">
        <v>5.3614147661255629</v>
      </c>
      <c r="I40" s="15">
        <v>68.273064371167948</v>
      </c>
      <c r="J40" s="15">
        <v>314.59835836687262</v>
      </c>
      <c r="K40" s="15">
        <v>-25.855071025038455</v>
      </c>
      <c r="L40" s="15">
        <v>350.45632115610715</v>
      </c>
      <c r="M40" s="15">
        <v>121.46835222721802</v>
      </c>
      <c r="N40" s="15">
        <v>-524.7329808532395</v>
      </c>
      <c r="O40" s="15">
        <f t="shared" si="0"/>
        <v>569.48130665141571</v>
      </c>
      <c r="P40" s="16"/>
      <c r="Q40" s="15">
        <v>202.77657306927517</v>
      </c>
      <c r="R40" s="15">
        <v>86.451390926281192</v>
      </c>
      <c r="S40" s="15">
        <v>-120.50217517667147</v>
      </c>
      <c r="T40" s="15">
        <v>188.74203349515346</v>
      </c>
      <c r="U40" s="15">
        <v>280.24619858963865</v>
      </c>
      <c r="V40" s="15">
        <v>-302.88387991152354</v>
      </c>
      <c r="W40" s="15">
        <v>441.28149071303307</v>
      </c>
      <c r="X40" s="15">
        <v>368.63389375859288</v>
      </c>
      <c r="Y40" s="15">
        <v>280.05042794782435</v>
      </c>
      <c r="Z40" s="15">
        <v>412.87675906780692</v>
      </c>
      <c r="AA40" s="15">
        <v>353.07136162031998</v>
      </c>
      <c r="AB40" s="15">
        <v>-613.38838777887122</v>
      </c>
      <c r="AC40" s="15">
        <f t="shared" si="1"/>
        <v>1577.3556863208596</v>
      </c>
      <c r="AD40" s="16"/>
      <c r="AE40" s="15">
        <v>-73.88497860073619</v>
      </c>
      <c r="AF40" s="15">
        <v>-724.5765123068179</v>
      </c>
      <c r="AG40" s="15">
        <v>-205.03603885390635</v>
      </c>
      <c r="AH40" s="15">
        <v>-254.89782606557114</v>
      </c>
      <c r="AI40" s="15">
        <v>199.49536177903462</v>
      </c>
      <c r="AJ40" s="15">
        <v>91.51219896339785</v>
      </c>
      <c r="AK40" s="15">
        <v>-632.75057682036629</v>
      </c>
      <c r="AL40" s="15">
        <v>55.209111712392257</v>
      </c>
      <c r="AM40" s="15">
        <v>-8.9854124300439366</v>
      </c>
      <c r="AN40" s="15">
        <v>139.29877299102577</v>
      </c>
      <c r="AO40" s="15">
        <v>704.12980506560234</v>
      </c>
      <c r="AP40" s="15">
        <v>869.9410266424245</v>
      </c>
      <c r="AQ40" s="15">
        <f t="shared" si="2"/>
        <v>159.45493207643563</v>
      </c>
      <c r="AR40" s="16"/>
      <c r="AS40" s="15">
        <v>125.07139485943799</v>
      </c>
      <c r="AT40" s="15">
        <v>-803.61881784321099</v>
      </c>
      <c r="AU40" s="15">
        <v>654.59016486216615</v>
      </c>
      <c r="AV40" s="15">
        <v>-180.75946964985644</v>
      </c>
      <c r="AW40" s="15">
        <v>16.562885900996491</v>
      </c>
      <c r="AX40" s="15">
        <v>268.28683572728801</v>
      </c>
      <c r="AY40" s="15">
        <v>37.806640027125127</v>
      </c>
      <c r="AZ40" s="15">
        <v>3.4905190185346555</v>
      </c>
      <c r="BA40" s="15">
        <v>-82.02509602985765</v>
      </c>
      <c r="BB40" s="15">
        <v>-143.85130144836728</v>
      </c>
      <c r="BC40" s="15">
        <v>443.23312446999205</v>
      </c>
      <c r="BD40" s="15">
        <v>150.45006230495983</v>
      </c>
      <c r="BE40" s="15">
        <f t="shared" si="3"/>
        <v>489.23694219920793</v>
      </c>
      <c r="BF40" s="16"/>
      <c r="BG40" s="15">
        <v>813.21028163860501</v>
      </c>
      <c r="BH40" s="15">
        <v>53.298324413468549</v>
      </c>
      <c r="BI40" s="15">
        <v>-81.754263455504997</v>
      </c>
      <c r="BJ40" s="15">
        <v>149.83605580151016</v>
      </c>
      <c r="BK40" s="15">
        <v>-1066.8213726330951</v>
      </c>
      <c r="BL40" s="15">
        <v>1036.7165053605099</v>
      </c>
      <c r="BM40" s="15">
        <v>-412.68968012099378</v>
      </c>
      <c r="BN40" s="15">
        <v>43.51407284557348</v>
      </c>
      <c r="BO40" s="15">
        <v>-246.08740775259355</v>
      </c>
      <c r="BP40" s="15">
        <v>245.75548878517907</v>
      </c>
      <c r="BQ40" s="15">
        <v>-48.400653865052846</v>
      </c>
      <c r="BR40" s="15">
        <v>-626.00198091905986</v>
      </c>
      <c r="BS40" s="15">
        <f t="shared" si="4"/>
        <v>-139.42462990145384</v>
      </c>
      <c r="BT40" s="16"/>
      <c r="BU40" s="15">
        <v>466.3091976882738</v>
      </c>
      <c r="BV40" s="15">
        <v>276.2936295348718</v>
      </c>
      <c r="BW40" s="15">
        <v>71.160302321269683</v>
      </c>
      <c r="BX40" s="15">
        <v>-23.382902247332368</v>
      </c>
      <c r="BY40" s="15">
        <v>-145.63067092447665</v>
      </c>
      <c r="BZ40" s="15">
        <v>-51.789040984640735</v>
      </c>
      <c r="CA40" s="15">
        <v>-89.486657676897721</v>
      </c>
      <c r="CB40" s="15">
        <v>-131.68216669291695</v>
      </c>
      <c r="CC40" s="15">
        <v>-346.93257878958741</v>
      </c>
      <c r="CD40" s="15">
        <v>292.09382766173394</v>
      </c>
      <c r="CE40" s="15">
        <v>-622.212449972694</v>
      </c>
      <c r="CF40" s="15">
        <v>728.84014178220468</v>
      </c>
      <c r="CG40" s="15">
        <f t="shared" si="5"/>
        <v>423.58063169980818</v>
      </c>
      <c r="CH40" s="16"/>
      <c r="CI40" s="15">
        <v>-4.1308344842196902</v>
      </c>
      <c r="CJ40" s="15">
        <v>-106.70383707863266</v>
      </c>
      <c r="CK40" s="15">
        <v>143.36946979707045</v>
      </c>
      <c r="CL40" s="15">
        <v>-92.120146746367482</v>
      </c>
      <c r="CM40" s="15">
        <v>483.07104989399045</v>
      </c>
      <c r="CN40" s="15">
        <v>-93.616595135430543</v>
      </c>
      <c r="CO40" s="15">
        <v>-72.794099005037879</v>
      </c>
      <c r="CP40" s="15">
        <v>109.39494800356562</v>
      </c>
      <c r="CQ40" s="15">
        <v>-188.35683496432989</v>
      </c>
      <c r="CR40" s="15">
        <v>-205.19895881109824</v>
      </c>
      <c r="CS40" s="15">
        <v>-119.44661759417352</v>
      </c>
      <c r="CT40" s="15">
        <v>122.29476651034474</v>
      </c>
      <c r="CU40" s="15">
        <f t="shared" si="6"/>
        <v>-24.23768961431864</v>
      </c>
      <c r="CV40" s="16"/>
      <c r="CW40" s="15">
        <v>158.18001960528011</v>
      </c>
      <c r="CX40" s="15">
        <v>-227.08380074015872</v>
      </c>
      <c r="CY40" s="15">
        <v>-434.88709531447989</v>
      </c>
      <c r="CZ40" s="15">
        <v>231.65223209647155</v>
      </c>
      <c r="DA40" s="15">
        <v>66.576908618504149</v>
      </c>
      <c r="DB40" s="15">
        <v>-14.08139494194802</v>
      </c>
      <c r="DC40" s="15">
        <v>50.561748792700655</v>
      </c>
      <c r="DD40" s="15">
        <v>83.353792539495998</v>
      </c>
      <c r="DE40" s="15">
        <v>65.347792022772495</v>
      </c>
      <c r="DF40" s="15">
        <v>-1.2164699058171209</v>
      </c>
      <c r="DG40" s="15">
        <v>-153.38293361206593</v>
      </c>
      <c r="DH40" s="15">
        <v>288.9533181098202</v>
      </c>
      <c r="DI40" s="15">
        <f t="shared" si="7"/>
        <v>113.97411727057548</v>
      </c>
      <c r="DJ40" s="16"/>
      <c r="DK40" s="15">
        <v>-94.767137138722546</v>
      </c>
      <c r="DL40" s="15">
        <v>-295.82507754392668</v>
      </c>
      <c r="DM40" s="15">
        <v>285.99423235293034</v>
      </c>
      <c r="DN40" s="15">
        <v>-229.20208870948397</v>
      </c>
      <c r="DO40" s="15">
        <v>31.526910091986792</v>
      </c>
      <c r="DP40" s="15">
        <v>193.88965018779734</v>
      </c>
      <c r="DQ40" s="15">
        <v>-75.385807049235609</v>
      </c>
      <c r="DR40" s="15">
        <v>-37.937963899360739</v>
      </c>
      <c r="DS40" s="15">
        <v>77.095135300903394</v>
      </c>
      <c r="DT40" s="15">
        <v>-3.5120435814063171</v>
      </c>
      <c r="DU40" s="15">
        <v>-157.10570582030081</v>
      </c>
      <c r="DV40" s="15">
        <v>333.64869962926127</v>
      </c>
      <c r="DW40" s="15">
        <f t="shared" si="8"/>
        <v>28.418803820442463</v>
      </c>
      <c r="DX40" s="16"/>
      <c r="DY40" s="15">
        <v>6.7547597634777503</v>
      </c>
      <c r="DZ40" s="15">
        <v>55.817441369516473</v>
      </c>
      <c r="EA40" s="15">
        <v>-358.29160112978832</v>
      </c>
      <c r="EB40" s="15">
        <v>179.9515311864912</v>
      </c>
      <c r="EC40" s="15">
        <v>-8.4355524377129427</v>
      </c>
      <c r="ED40" s="15">
        <v>-36.375929374754833</v>
      </c>
      <c r="EE40" s="15">
        <v>-120.16766288875576</v>
      </c>
      <c r="EF40" s="15">
        <v>-55.377199570278691</v>
      </c>
      <c r="EG40" s="15">
        <v>26.900653441109085</v>
      </c>
      <c r="EH40" s="15">
        <v>-134.22100145059358</v>
      </c>
      <c r="EI40" s="15">
        <v>-23.596492125178997</v>
      </c>
      <c r="EJ40" s="15">
        <v>86.454402072270568</v>
      </c>
      <c r="EK40" s="15">
        <f t="shared" si="9"/>
        <v>-380.58665114419807</v>
      </c>
      <c r="EL40" s="16"/>
      <c r="EM40" s="15">
        <v>-57.026522757322681</v>
      </c>
      <c r="EN40" s="15">
        <v>5.6157946352659565</v>
      </c>
      <c r="EO40" s="15">
        <v>-205.70193681198077</v>
      </c>
      <c r="EP40" s="15">
        <v>108.64342988006695</v>
      </c>
      <c r="EQ40" s="15">
        <v>-146.7011193005103</v>
      </c>
      <c r="ER40" s="15">
        <v>29.484093545529049</v>
      </c>
      <c r="ES40" s="15">
        <v>-19.759019716633475</v>
      </c>
      <c r="ET40" s="15">
        <v>-16.816225349237129</v>
      </c>
      <c r="EU40" s="15">
        <v>-35.948129655316507</v>
      </c>
      <c r="EV40" s="15">
        <v>-12.495688794555463</v>
      </c>
      <c r="EW40" s="15">
        <v>381.13953990163395</v>
      </c>
      <c r="EX40" s="15">
        <v>-422.99993119608234</v>
      </c>
      <c r="EY40" s="15">
        <f t="shared" si="10"/>
        <v>-392.56571561914279</v>
      </c>
      <c r="EZ40" s="16"/>
      <c r="FA40" s="15">
        <v>135.19026487593811</v>
      </c>
      <c r="FB40" s="15">
        <v>-143.31060722279682</v>
      </c>
      <c r="FC40" s="15">
        <v>-70.678452486575935</v>
      </c>
      <c r="FD40" s="15">
        <v>192.0843834983657</v>
      </c>
      <c r="FE40" s="15">
        <v>-148.83658634190061</v>
      </c>
      <c r="FF40" s="15">
        <v>-8.2140478358933251</v>
      </c>
      <c r="FG40" s="15">
        <v>-75.950658379586798</v>
      </c>
      <c r="FH40" s="15">
        <v>-45.848585399624938</v>
      </c>
      <c r="FI40" s="15">
        <v>-49.907535614052392</v>
      </c>
      <c r="FJ40" s="15">
        <v>-218.67215958696988</v>
      </c>
      <c r="FK40" s="15">
        <v>174.13964872475105</v>
      </c>
      <c r="FL40" s="15">
        <v>-93.943787858933092</v>
      </c>
      <c r="FM40" s="15">
        <f t="shared" si="11"/>
        <v>-353.94812362727896</v>
      </c>
      <c r="FO40" s="15">
        <v>88.78943826336581</v>
      </c>
      <c r="FP40" s="15">
        <v>358.27911699824301</v>
      </c>
      <c r="FQ40" s="15">
        <v>-571.92827524992163</v>
      </c>
      <c r="FR40" s="15">
        <f>+SUM(FO40:FQ40)</f>
        <v>-124.8597199883128</v>
      </c>
    </row>
    <row r="41" spans="2:174" x14ac:dyDescent="0.25">
      <c r="B41" s="692" t="s">
        <v>735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>
        <v>-64.404328530000384</v>
      </c>
      <c r="EQ41" s="15">
        <v>18</v>
      </c>
      <c r="ER41" s="15">
        <v>55.000000000000455</v>
      </c>
      <c r="ES41" s="15">
        <v>126</v>
      </c>
      <c r="ET41" s="15">
        <v>104.19782368999995</v>
      </c>
      <c r="EU41" s="15">
        <v>97.5</v>
      </c>
      <c r="EV41" s="15">
        <v>120</v>
      </c>
      <c r="EW41" s="15">
        <v>281.50000000000045</v>
      </c>
      <c r="EX41" s="15">
        <v>168.54352322999966</v>
      </c>
      <c r="EY41" s="15">
        <f t="shared" si="10"/>
        <v>1212.1348541200005</v>
      </c>
      <c r="EZ41" s="16"/>
      <c r="FA41" s="15">
        <v>-81</v>
      </c>
      <c r="FB41" s="15">
        <v>-118.00000000000091</v>
      </c>
      <c r="FC41" s="15">
        <v>-69.974669000000176</v>
      </c>
      <c r="FD41" s="15">
        <v>-17.245778330000121</v>
      </c>
      <c r="FE41" s="15">
        <v>-8.25</v>
      </c>
      <c r="FF41" s="15">
        <v>-23.111364529999719</v>
      </c>
      <c r="FG41" s="15">
        <v>127.14285713999971</v>
      </c>
      <c r="FH41" s="15">
        <v>-197.85714285999984</v>
      </c>
      <c r="FI41" s="15">
        <v>-52.357142860000295</v>
      </c>
      <c r="FJ41" s="15">
        <v>-74.35714285999984</v>
      </c>
      <c r="FK41" s="15">
        <v>-131.44879689000027</v>
      </c>
      <c r="FL41" s="15">
        <v>-4.3571428400000514</v>
      </c>
      <c r="FM41" s="15">
        <f t="shared" si="11"/>
        <v>-650.81632303000151</v>
      </c>
      <c r="FO41" s="15">
        <v>-201.99999999999955</v>
      </c>
      <c r="FP41" s="15">
        <v>-12.425000000000182</v>
      </c>
      <c r="FQ41" s="15">
        <v>175.68170936999968</v>
      </c>
      <c r="FR41" s="15">
        <f>+SUM(FO41:FQ41)</f>
        <v>-38.743290630000047</v>
      </c>
    </row>
    <row r="42" spans="2:174" x14ac:dyDescent="0.25">
      <c r="B42" s="692" t="s">
        <v>731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>
        <v>-71.713184000000012</v>
      </c>
      <c r="EQ42" s="15">
        <v>69.752063000000078</v>
      </c>
      <c r="ER42" s="15">
        <v>-18.294608000000153</v>
      </c>
      <c r="ES42" s="15">
        <v>3.5160160000002634</v>
      </c>
      <c r="ET42" s="15">
        <v>12.170715000000882</v>
      </c>
      <c r="EU42" s="15">
        <v>18.259617999998909</v>
      </c>
      <c r="EV42" s="15">
        <v>1.3860949999998411</v>
      </c>
      <c r="EW42" s="15">
        <v>5.9769930000002205</v>
      </c>
      <c r="EX42" s="15">
        <v>19.95535499999994</v>
      </c>
      <c r="EY42" s="15">
        <f t="shared" si="10"/>
        <v>36.050877000000014</v>
      </c>
      <c r="EZ42" s="16"/>
      <c r="FA42" s="15">
        <v>-12.226671000000124</v>
      </c>
      <c r="FB42" s="15">
        <v>8.0442660000001069</v>
      </c>
      <c r="FC42" s="15">
        <v>11.484769000000028</v>
      </c>
      <c r="FD42" s="15">
        <v>-14.614571999999953</v>
      </c>
      <c r="FE42" s="15">
        <v>17.840508999999884</v>
      </c>
      <c r="FF42" s="15">
        <v>-16.096848999999906</v>
      </c>
      <c r="FG42" s="15">
        <v>-25.910010000000057</v>
      </c>
      <c r="FH42" s="15">
        <v>23.587325999999962</v>
      </c>
      <c r="FI42" s="15">
        <v>-48.656379000000015</v>
      </c>
      <c r="FJ42" s="15">
        <v>59.566103999999996</v>
      </c>
      <c r="FK42" s="15">
        <v>-23.189494000000082</v>
      </c>
      <c r="FL42" s="15">
        <v>15.96721400000024</v>
      </c>
      <c r="FM42" s="15">
        <f t="shared" si="11"/>
        <v>-4.2037869999999202</v>
      </c>
      <c r="FO42" s="15">
        <v>-10.173579000000018</v>
      </c>
      <c r="FP42" s="15">
        <v>1.4706399999998894</v>
      </c>
      <c r="FQ42" s="15">
        <v>-7.7046689999999671</v>
      </c>
      <c r="FR42" s="15">
        <f>+SUM(FO42:FQ42)</f>
        <v>-16.407608000000096</v>
      </c>
    </row>
    <row r="43" spans="2:174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/>
      <c r="FC43" s="522"/>
      <c r="FD43" s="522"/>
      <c r="FE43" s="522"/>
      <c r="FF43" s="522"/>
      <c r="FG43" s="522"/>
      <c r="FH43" s="522"/>
      <c r="FI43" s="522"/>
      <c r="FJ43" s="522"/>
      <c r="FK43" s="522"/>
      <c r="FL43" s="522"/>
      <c r="FM43" s="522">
        <f t="shared" si="11"/>
        <v>0</v>
      </c>
      <c r="FO43" s="522"/>
      <c r="FP43" s="522"/>
      <c r="FQ43" s="522"/>
      <c r="FR43" s="522">
        <f>+SUM(FO43:FQ43)</f>
        <v>0</v>
      </c>
    </row>
    <row r="44" spans="2:174" ht="15.75" x14ac:dyDescent="0.25">
      <c r="B44" s="693" t="s">
        <v>736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>
        <v>-395.0064957200002</v>
      </c>
      <c r="EQ44" s="24">
        <v>351.10590555000044</v>
      </c>
      <c r="ER44" s="24">
        <v>302.51007118999973</v>
      </c>
      <c r="ES44" s="24">
        <v>-141.05776682999999</v>
      </c>
      <c r="ET44" s="24">
        <v>259.18116344000146</v>
      </c>
      <c r="EU44" s="24">
        <v>-61.485774810001317</v>
      </c>
      <c r="EV44" s="24">
        <v>-12.923296609999966</v>
      </c>
      <c r="EW44" s="24">
        <v>-68.086961460000111</v>
      </c>
      <c r="EX44" s="24">
        <v>378.68087845000002</v>
      </c>
      <c r="EY44" s="24">
        <f t="shared" si="10"/>
        <v>1175.9243022900005</v>
      </c>
      <c r="EZ44" s="685"/>
      <c r="FA44" s="24">
        <v>-271.57096907999903</v>
      </c>
      <c r="FB44" s="24">
        <v>38.566536619999056</v>
      </c>
      <c r="FC44" s="24">
        <v>-18.984940649999999</v>
      </c>
      <c r="FD44" s="24">
        <v>-237.75480775000005</v>
      </c>
      <c r="FE44" s="24">
        <v>-21.226203059999989</v>
      </c>
      <c r="FF44" s="24">
        <v>11.400985859999992</v>
      </c>
      <c r="FG44" s="24">
        <v>-72.220261859999937</v>
      </c>
      <c r="FH44" s="24">
        <v>-290.56975906000002</v>
      </c>
      <c r="FI44" s="24">
        <v>-90.764062910000121</v>
      </c>
      <c r="FJ44" s="24">
        <v>-82.084059400000115</v>
      </c>
      <c r="FK44" s="24">
        <v>518.15864849000036</v>
      </c>
      <c r="FL44" s="24">
        <v>7.1755414599997493</v>
      </c>
      <c r="FM44" s="24">
        <f t="shared" si="11"/>
        <v>-509.87335134000023</v>
      </c>
      <c r="FO44" s="24">
        <v>-100.15549154999985</v>
      </c>
      <c r="FP44" s="24">
        <v>-46.217954710000186</v>
      </c>
      <c r="FQ44" s="24">
        <v>243.07436621999989</v>
      </c>
      <c r="FR44" s="24">
        <f>+SUM(FO44:FQ44)</f>
        <v>96.700919959999851</v>
      </c>
    </row>
    <row r="45" spans="2:174" x14ac:dyDescent="0.25">
      <c r="B45" s="114" t="s">
        <v>741</v>
      </c>
    </row>
    <row r="46" spans="2:174" x14ac:dyDescent="0.25">
      <c r="B46" s="114" t="s">
        <v>742</v>
      </c>
    </row>
    <row r="47" spans="2:174" x14ac:dyDescent="0.25">
      <c r="B47" s="114" t="s">
        <v>730</v>
      </c>
      <c r="EM47" s="708"/>
    </row>
    <row r="48" spans="2:174" x14ac:dyDescent="0.25">
      <c r="B48" s="114" t="s">
        <v>744</v>
      </c>
    </row>
    <row r="52" spans="53:53" x14ac:dyDescent="0.25">
      <c r="BA52" s="708"/>
    </row>
    <row r="53" spans="53:53" x14ac:dyDescent="0.25">
      <c r="BA53" s="708"/>
    </row>
  </sheetData>
  <mergeCells count="13">
    <mergeCell ref="EM5:EY5"/>
    <mergeCell ref="FA5:FM5"/>
    <mergeCell ref="FO5:FR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T45"/>
  <sheetViews>
    <sheetView zoomScaleNormal="100" workbookViewId="0">
      <pane xSplit="2" ySplit="6" topLeftCell="C33" activePane="bottomRight" state="frozen"/>
      <selection activeCell="B43" sqref="B43"/>
      <selection pane="topRight" activeCell="B43" sqref="B43"/>
      <selection pane="bottomLeft" activeCell="B43" sqref="B43"/>
      <selection pane="bottomRight" activeCell="FR35" sqref="FR35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4" width="10.140625" style="9" customWidth="1"/>
    <col min="175" max="16384" width="11.42578125" style="9"/>
  </cols>
  <sheetData>
    <row r="2" spans="2:176" ht="53.25" customHeight="1" x14ac:dyDescent="0.25">
      <c r="B2" s="686"/>
    </row>
    <row r="3" spans="2:176" ht="15.75" x14ac:dyDescent="0.25">
      <c r="B3" s="686" t="s">
        <v>683</v>
      </c>
    </row>
    <row r="4" spans="2:17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</row>
    <row r="5" spans="2:176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3"/>
      <c r="FR5" s="774"/>
    </row>
    <row r="6" spans="2:17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24</v>
      </c>
    </row>
    <row r="7" spans="2:176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12.475746179999987</v>
      </c>
      <c r="EC7" s="542">
        <v>-85.592804450000131</v>
      </c>
      <c r="ED7" s="542">
        <v>89.620740840000224</v>
      </c>
      <c r="EE7" s="542">
        <v>32.958000130000528</v>
      </c>
      <c r="EF7" s="542">
        <v>2.0018261762954239</v>
      </c>
      <c r="EG7" s="542">
        <v>-22.421206433703446</v>
      </c>
      <c r="EH7" s="542">
        <v>3.1009632862967464</v>
      </c>
      <c r="EI7" s="542">
        <v>-6.024059983703637</v>
      </c>
      <c r="EJ7" s="542">
        <v>309.14433664296303</v>
      </c>
      <c r="EK7" s="542">
        <f t="shared" ref="EK7:EK43" si="9">+SUM(DY7:EJ7)</f>
        <v>219.64312647814876</v>
      </c>
      <c r="EL7" s="573"/>
      <c r="EM7" s="542">
        <v>-186.27073945999996</v>
      </c>
      <c r="EN7" s="542">
        <v>210.9482022699998</v>
      </c>
      <c r="EO7" s="542">
        <v>-202.55486590899977</v>
      </c>
      <c r="EP7" s="542">
        <v>-33.75655914999993</v>
      </c>
      <c r="EQ7" s="542">
        <v>-31.673020130000168</v>
      </c>
      <c r="ER7" s="542">
        <v>71.144052180000017</v>
      </c>
      <c r="ES7" s="542">
        <v>-119.56105703000003</v>
      </c>
      <c r="ET7" s="542">
        <v>-31.876559670000006</v>
      </c>
      <c r="EU7" s="542">
        <v>134.23342359000003</v>
      </c>
      <c r="EV7" s="542">
        <v>-142.19158091999975</v>
      </c>
      <c r="EW7" s="542">
        <v>-78.027104900000495</v>
      </c>
      <c r="EX7" s="542">
        <v>51.187342067714326</v>
      </c>
      <c r="EY7" s="542">
        <f t="shared" ref="EY7:EY43" si="10">+SUM(EM7:EX7)</f>
        <v>-358.39846706128594</v>
      </c>
      <c r="EZ7" s="573"/>
      <c r="FA7" s="542">
        <v>-121.21735765148537</v>
      </c>
      <c r="FB7" s="542">
        <v>-80.514994918917409</v>
      </c>
      <c r="FC7" s="542">
        <v>-163.84961544800717</v>
      </c>
      <c r="FD7" s="542">
        <v>2.0778976570372834</v>
      </c>
      <c r="FE7" s="542">
        <v>-156.41411669974991</v>
      </c>
      <c r="FF7" s="542">
        <v>-177.39623408121065</v>
      </c>
      <c r="FG7" s="542">
        <v>34.547268630300778</v>
      </c>
      <c r="FH7" s="542">
        <v>-226.41538988353568</v>
      </c>
      <c r="FI7" s="542">
        <v>61.648860463471692</v>
      </c>
      <c r="FJ7" s="542">
        <v>194.69624743406246</v>
      </c>
      <c r="FK7" s="542">
        <v>-57.734768669833102</v>
      </c>
      <c r="FL7" s="542">
        <v>-17.007084524974744</v>
      </c>
      <c r="FM7" s="542">
        <f t="shared" ref="FM7:FM43" si="11">+SUM(FA7:FL7)</f>
        <v>-707.57928769284183</v>
      </c>
      <c r="FO7" s="542">
        <v>158.60492395942993</v>
      </c>
      <c r="FP7" s="542">
        <v>56.560460233903086</v>
      </c>
      <c r="FQ7" s="542">
        <v>-138.76015405736212</v>
      </c>
      <c r="FR7" s="542">
        <f>+SUM(FO7:FQ7)</f>
        <v>76.405230135970896</v>
      </c>
      <c r="FT7" s="708"/>
    </row>
    <row r="8" spans="2:176" ht="15.75" x14ac:dyDescent="0.25">
      <c r="B8" s="688" t="s">
        <v>94</v>
      </c>
      <c r="C8" s="521">
        <f>+C9</f>
        <v>1.6689063799999999</v>
      </c>
      <c r="D8" s="521">
        <f t="shared" ref="D8:N8" si="12">+D9</f>
        <v>0</v>
      </c>
      <c r="E8" s="521">
        <f t="shared" si="12"/>
        <v>2.4816265499999997</v>
      </c>
      <c r="F8" s="521">
        <f t="shared" si="12"/>
        <v>5.6867516040000003</v>
      </c>
      <c r="G8" s="521">
        <f t="shared" si="12"/>
        <v>0.52631578999999995</v>
      </c>
      <c r="H8" s="521">
        <f t="shared" si="12"/>
        <v>3.97442546</v>
      </c>
      <c r="I8" s="521">
        <f t="shared" si="12"/>
        <v>1.7220610599999999</v>
      </c>
      <c r="J8" s="521">
        <f t="shared" si="12"/>
        <v>0</v>
      </c>
      <c r="K8" s="521">
        <f t="shared" si="12"/>
        <v>2.4828421499999997</v>
      </c>
      <c r="L8" s="521">
        <f t="shared" si="12"/>
        <v>4.728702288</v>
      </c>
      <c r="M8" s="521">
        <f t="shared" si="12"/>
        <v>1.5184742199999999</v>
      </c>
      <c r="N8" s="521">
        <f t="shared" si="12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3">+R9</f>
        <v>1.7769086999999999</v>
      </c>
      <c r="S8" s="521">
        <f t="shared" si="13"/>
        <v>2.4840577599999998</v>
      </c>
      <c r="T8" s="521">
        <f t="shared" si="13"/>
        <v>5.7560453650000003</v>
      </c>
      <c r="U8" s="521">
        <f t="shared" si="13"/>
        <v>0.52631578999999995</v>
      </c>
      <c r="V8" s="521">
        <f t="shared" si="13"/>
        <v>5.8431106699999997</v>
      </c>
      <c r="W8" s="521">
        <f t="shared" si="13"/>
        <v>1.83350324</v>
      </c>
      <c r="X8" s="521">
        <f t="shared" si="13"/>
        <v>0</v>
      </c>
      <c r="Y8" s="521">
        <f t="shared" si="13"/>
        <v>2.4852733699999998</v>
      </c>
      <c r="Z8" s="521">
        <f t="shared" si="13"/>
        <v>5.7922474380000013</v>
      </c>
      <c r="AA8" s="521">
        <f t="shared" si="13"/>
        <v>0.52631578999999995</v>
      </c>
      <c r="AB8" s="521">
        <f t="shared" si="13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4">+AF9</f>
        <v>0</v>
      </c>
      <c r="AG8" s="521">
        <f t="shared" si="14"/>
        <v>55.118123190000006</v>
      </c>
      <c r="AH8" s="521">
        <f t="shared" si="14"/>
        <v>5.829487610000001</v>
      </c>
      <c r="AI8" s="521">
        <f t="shared" si="14"/>
        <v>0.52631578999999995</v>
      </c>
      <c r="AJ8" s="521">
        <f t="shared" si="14"/>
        <v>58.651102640000005</v>
      </c>
      <c r="AK8" s="521">
        <f t="shared" si="14"/>
        <v>1.9521573400000001</v>
      </c>
      <c r="AL8" s="521">
        <f t="shared" si="14"/>
        <v>0</v>
      </c>
      <c r="AM8" s="521">
        <f t="shared" si="14"/>
        <v>55.119394050000004</v>
      </c>
      <c r="AN8" s="521">
        <f t="shared" si="14"/>
        <v>5.8989096300000003</v>
      </c>
      <c r="AO8" s="521">
        <f t="shared" si="14"/>
        <v>0.52631578999999995</v>
      </c>
      <c r="AP8" s="521">
        <f t="shared" si="14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5">+AT9</f>
        <v>820</v>
      </c>
      <c r="AU8" s="521">
        <f t="shared" si="15"/>
        <v>55.120720180000006</v>
      </c>
      <c r="AV8" s="521">
        <f t="shared" si="15"/>
        <v>5.9089643400000007</v>
      </c>
      <c r="AW8" s="521">
        <f t="shared" si="15"/>
        <v>68.626081790000043</v>
      </c>
      <c r="AX8" s="521">
        <f t="shared" si="15"/>
        <v>58.645508540000009</v>
      </c>
      <c r="AY8" s="521">
        <f t="shared" si="15"/>
        <v>2.07849006</v>
      </c>
      <c r="AZ8" s="521">
        <f t="shared" si="15"/>
        <v>41</v>
      </c>
      <c r="BA8" s="521">
        <f t="shared" si="15"/>
        <v>53.087811850000008</v>
      </c>
      <c r="BB8" s="521">
        <f t="shared" si="15"/>
        <v>27.273220579999908</v>
      </c>
      <c r="BC8" s="521">
        <f t="shared" si="15"/>
        <v>41.526315789999998</v>
      </c>
      <c r="BD8" s="521">
        <f t="shared" si="15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6">+BH9</f>
        <v>55.568081929999948</v>
      </c>
      <c r="BI8" s="521">
        <f t="shared" si="16"/>
        <v>60.474158290000027</v>
      </c>
      <c r="BJ8" s="521">
        <f t="shared" si="16"/>
        <v>5.9936376800000009</v>
      </c>
      <c r="BK8" s="521">
        <f t="shared" si="16"/>
        <v>48.057991539999975</v>
      </c>
      <c r="BL8" s="521">
        <f t="shared" si="16"/>
        <v>73.203870790000082</v>
      </c>
      <c r="BM8" s="521">
        <f t="shared" si="16"/>
        <v>2.2129983399999995</v>
      </c>
      <c r="BN8" s="521">
        <f t="shared" si="16"/>
        <v>48.545927000000006</v>
      </c>
      <c r="BO8" s="521">
        <f t="shared" si="16"/>
        <v>60.42889835000004</v>
      </c>
      <c r="BP8" s="521">
        <f t="shared" si="16"/>
        <v>22.768150946999992</v>
      </c>
      <c r="BQ8" s="521">
        <f t="shared" si="16"/>
        <v>41.546886690000001</v>
      </c>
      <c r="BR8" s="521">
        <f t="shared" si="16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7">+BV9</f>
        <v>58.944009929999993</v>
      </c>
      <c r="BW8" s="521">
        <f t="shared" si="17"/>
        <v>89.281997060000023</v>
      </c>
      <c r="BX8" s="521">
        <f t="shared" si="17"/>
        <v>48.032112670000053</v>
      </c>
      <c r="BY8" s="521">
        <f t="shared" si="17"/>
        <v>89.206619809999935</v>
      </c>
      <c r="BZ8" s="521">
        <f t="shared" si="17"/>
        <v>94.651681560000071</v>
      </c>
      <c r="CA8" s="521">
        <f t="shared" si="17"/>
        <v>36.114535020000005</v>
      </c>
      <c r="CB8" s="521">
        <f t="shared" si="17"/>
        <v>88.249555019999946</v>
      </c>
      <c r="CC8" s="521">
        <f t="shared" si="17"/>
        <v>89.09369456000006</v>
      </c>
      <c r="CD8" s="521">
        <f t="shared" si="17"/>
        <v>40.966356309999988</v>
      </c>
      <c r="CE8" s="521">
        <f t="shared" si="17"/>
        <v>89.620230579999927</v>
      </c>
      <c r="CF8" s="521">
        <f t="shared" si="17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8">+CJ9</f>
        <v>97.400495030000059</v>
      </c>
      <c r="CK8" s="521">
        <f t="shared" si="18"/>
        <v>86.819000140000014</v>
      </c>
      <c r="CL8" s="521">
        <f t="shared" si="18"/>
        <v>39.420681010000003</v>
      </c>
      <c r="CM8" s="521">
        <f t="shared" si="18"/>
        <v>87.521366629999918</v>
      </c>
      <c r="CN8" s="521">
        <f t="shared" si="18"/>
        <v>93.633141040000083</v>
      </c>
      <c r="CO8" s="521">
        <f t="shared" si="18"/>
        <v>34.703872399999966</v>
      </c>
      <c r="CP8" s="521">
        <f t="shared" si="18"/>
        <v>87.784262400000046</v>
      </c>
      <c r="CQ8" s="521">
        <f t="shared" si="18"/>
        <v>88.54036138999993</v>
      </c>
      <c r="CR8" s="521">
        <f t="shared" si="18"/>
        <v>39.797108390000048</v>
      </c>
      <c r="CS8" s="521">
        <f t="shared" si="18"/>
        <v>86.686490009999986</v>
      </c>
      <c r="CT8" s="521">
        <f t="shared" si="18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9">+CX9</f>
        <v>112.98118650000009</v>
      </c>
      <c r="CY8" s="521">
        <f t="shared" si="19"/>
        <v>35.433898869999901</v>
      </c>
      <c r="CZ8" s="521">
        <f t="shared" si="19"/>
        <v>27.441305080000014</v>
      </c>
      <c r="DA8" s="521">
        <f t="shared" si="19"/>
        <v>58.389408160000002</v>
      </c>
      <c r="DB8" s="521">
        <f t="shared" si="19"/>
        <v>14.528321650000091</v>
      </c>
      <c r="DC8" s="521">
        <f t="shared" si="19"/>
        <v>9.548356359999957</v>
      </c>
      <c r="DD8" s="521">
        <f t="shared" si="19"/>
        <v>62.063122430000021</v>
      </c>
      <c r="DE8" s="521">
        <f t="shared" si="19"/>
        <v>9.656161599999967</v>
      </c>
      <c r="DF8" s="521">
        <f t="shared" si="19"/>
        <v>9.4684994699999905</v>
      </c>
      <c r="DG8" s="521">
        <f t="shared" si="19"/>
        <v>61.874667939999981</v>
      </c>
      <c r="DH8" s="521">
        <f t="shared" si="19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20">+DL9</f>
        <v>84.256754120000139</v>
      </c>
      <c r="DM8" s="521">
        <f t="shared" si="20"/>
        <v>32.454422489999949</v>
      </c>
      <c r="DN8" s="521">
        <f t="shared" si="20"/>
        <v>31.609893780000046</v>
      </c>
      <c r="DO8" s="521">
        <f t="shared" si="20"/>
        <v>27.158913079999969</v>
      </c>
      <c r="DP8" s="521">
        <f t="shared" si="20"/>
        <v>16.551032569999975</v>
      </c>
      <c r="DQ8" s="521">
        <f t="shared" si="20"/>
        <v>29.345618450000064</v>
      </c>
      <c r="DR8" s="521">
        <f t="shared" si="20"/>
        <v>17.365782620000004</v>
      </c>
      <c r="DS8" s="521">
        <f t="shared" si="20"/>
        <v>17.053949759999959</v>
      </c>
      <c r="DT8" s="521">
        <f t="shared" si="20"/>
        <v>17.037328419999991</v>
      </c>
      <c r="DU8" s="521">
        <f t="shared" si="20"/>
        <v>17.989148310000058</v>
      </c>
      <c r="DV8" s="521">
        <f t="shared" si="20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1">+DZ9</f>
        <v>8.1077272799999598</v>
      </c>
      <c r="EA8" s="521">
        <f t="shared" si="21"/>
        <v>7.6856984200000298</v>
      </c>
      <c r="EB8" s="521">
        <f t="shared" si="21"/>
        <v>7.8869677899999777</v>
      </c>
      <c r="EC8" s="521">
        <f t="shared" si="21"/>
        <v>10.10085192999999</v>
      </c>
      <c r="ED8" s="521">
        <f t="shared" si="21"/>
        <v>12.338535775999999</v>
      </c>
      <c r="EE8" s="521">
        <f t="shared" si="21"/>
        <v>8.0000215400000094</v>
      </c>
      <c r="EF8" s="521">
        <f t="shared" si="21"/>
        <v>8.3811056600000136</v>
      </c>
      <c r="EG8" s="521">
        <f t="shared" si="21"/>
        <v>8.330944629999955</v>
      </c>
      <c r="EH8" s="521">
        <f t="shared" si="21"/>
        <v>8.6235662700000724</v>
      </c>
      <c r="EI8" s="521">
        <f t="shared" si="21"/>
        <v>12.878668259999948</v>
      </c>
      <c r="EJ8" s="521">
        <f t="shared" si="21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2">+EN9</f>
        <v>6.1328697999999919</v>
      </c>
      <c r="EO8" s="521">
        <f t="shared" si="22"/>
        <v>6.9870373800000394</v>
      </c>
      <c r="EP8" s="521">
        <f t="shared" si="22"/>
        <v>7.3529948099999745</v>
      </c>
      <c r="EQ8" s="521">
        <f t="shared" si="22"/>
        <v>11.817660770000053</v>
      </c>
      <c r="ER8" s="521">
        <f t="shared" si="22"/>
        <v>11.71027850999999</v>
      </c>
      <c r="ES8" s="521">
        <f t="shared" si="22"/>
        <v>7.1843547899999862</v>
      </c>
      <c r="ET8" s="521">
        <f t="shared" si="22"/>
        <v>7.9833603600000176</v>
      </c>
      <c r="EU8" s="521">
        <f t="shared" si="22"/>
        <v>7.8929246599999843</v>
      </c>
      <c r="EV8" s="521">
        <f t="shared" si="22"/>
        <v>7.8463725199999788</v>
      </c>
      <c r="EW8" s="521">
        <f t="shared" si="22"/>
        <v>26.270666429999988</v>
      </c>
      <c r="EX8" s="521">
        <f t="shared" si="22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 t="shared" ref="FB8:FL8" si="23">+FB9</f>
        <v>6.5842613999999573</v>
      </c>
      <c r="FC8" s="521">
        <f t="shared" si="23"/>
        <v>6.8919205000000501</v>
      </c>
      <c r="FD8" s="521">
        <f t="shared" si="23"/>
        <v>6.5179087499999655</v>
      </c>
      <c r="FE8" s="521">
        <f t="shared" si="23"/>
        <v>11.091567670000011</v>
      </c>
      <c r="FF8" s="521">
        <f t="shared" si="23"/>
        <v>10.939982139999977</v>
      </c>
      <c r="FG8" s="521">
        <f t="shared" si="23"/>
        <v>5.9583807600000114</v>
      </c>
      <c r="FH8" s="521">
        <f t="shared" si="23"/>
        <v>6.4529906299999995</v>
      </c>
      <c r="FI8" s="521">
        <f t="shared" si="23"/>
        <v>5.9487957199999926</v>
      </c>
      <c r="FJ8" s="521">
        <f t="shared" si="23"/>
        <v>6.5041436300000059</v>
      </c>
      <c r="FK8" s="521">
        <f t="shared" si="23"/>
        <v>10.742036060000025</v>
      </c>
      <c r="FL8" s="521">
        <f t="shared" si="23"/>
        <v>11.12684554999997</v>
      </c>
      <c r="FM8" s="521">
        <f t="shared" si="11"/>
        <v>95.471654879999974</v>
      </c>
      <c r="FO8" s="521">
        <f>+FO9</f>
        <v>7.1198007599999995</v>
      </c>
      <c r="FP8" s="521">
        <f t="shared" ref="FP8:FQ8" si="24">+FP9</f>
        <v>4.8811021300000279</v>
      </c>
      <c r="FQ8" s="521">
        <f t="shared" si="24"/>
        <v>4.3533970599999918</v>
      </c>
      <c r="FR8" s="521">
        <f>+SUM(FO8:FQ8)</f>
        <v>16.354299950000019</v>
      </c>
      <c r="FT8" s="708"/>
    </row>
    <row r="9" spans="2:176" ht="15.75" x14ac:dyDescent="0.25">
      <c r="B9" s="689" t="s">
        <v>43</v>
      </c>
      <c r="C9" s="518">
        <f>+SUM(C10:C16)</f>
        <v>1.6689063799999999</v>
      </c>
      <c r="D9" s="518">
        <f t="shared" ref="D9:N9" si="25">+SUM(D10:D16)</f>
        <v>0</v>
      </c>
      <c r="E9" s="518">
        <f t="shared" si="25"/>
        <v>2.4816265499999997</v>
      </c>
      <c r="F9" s="518">
        <f t="shared" si="25"/>
        <v>5.6867516040000003</v>
      </c>
      <c r="G9" s="518">
        <f t="shared" si="25"/>
        <v>0.52631578999999995</v>
      </c>
      <c r="H9" s="518">
        <f t="shared" si="25"/>
        <v>3.97442546</v>
      </c>
      <c r="I9" s="518">
        <f t="shared" si="25"/>
        <v>1.7220610599999999</v>
      </c>
      <c r="J9" s="518">
        <f t="shared" si="25"/>
        <v>0</v>
      </c>
      <c r="K9" s="518">
        <f t="shared" si="25"/>
        <v>2.4828421499999997</v>
      </c>
      <c r="L9" s="518">
        <f t="shared" si="25"/>
        <v>4.728702288</v>
      </c>
      <c r="M9" s="518">
        <f t="shared" si="25"/>
        <v>1.5184742199999999</v>
      </c>
      <c r="N9" s="518">
        <f t="shared" si="25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6">+SUM(R10:R16)</f>
        <v>1.7769086999999999</v>
      </c>
      <c r="S9" s="518">
        <f t="shared" si="26"/>
        <v>2.4840577599999998</v>
      </c>
      <c r="T9" s="518">
        <f t="shared" si="26"/>
        <v>5.7560453650000003</v>
      </c>
      <c r="U9" s="518">
        <f t="shared" si="26"/>
        <v>0.52631578999999995</v>
      </c>
      <c r="V9" s="518">
        <f t="shared" si="26"/>
        <v>5.8431106699999997</v>
      </c>
      <c r="W9" s="518">
        <f t="shared" si="26"/>
        <v>1.83350324</v>
      </c>
      <c r="X9" s="518">
        <f t="shared" si="26"/>
        <v>0</v>
      </c>
      <c r="Y9" s="518">
        <f t="shared" si="26"/>
        <v>2.4852733699999998</v>
      </c>
      <c r="Z9" s="518">
        <f t="shared" si="26"/>
        <v>5.7922474380000013</v>
      </c>
      <c r="AA9" s="518">
        <f t="shared" si="26"/>
        <v>0.52631578999999995</v>
      </c>
      <c r="AB9" s="518">
        <f t="shared" si="26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7">+SUM(AF10:AF16)</f>
        <v>0</v>
      </c>
      <c r="AG9" s="518">
        <f t="shared" si="27"/>
        <v>55.118123190000006</v>
      </c>
      <c r="AH9" s="518">
        <f t="shared" ref="AH9:AP9" si="28">+SUM(AH10:AH16)</f>
        <v>5.829487610000001</v>
      </c>
      <c r="AI9" s="518">
        <f t="shared" si="28"/>
        <v>0.52631578999999995</v>
      </c>
      <c r="AJ9" s="518">
        <f t="shared" si="28"/>
        <v>58.651102640000005</v>
      </c>
      <c r="AK9" s="518">
        <f t="shared" si="28"/>
        <v>1.9521573400000001</v>
      </c>
      <c r="AL9" s="518">
        <f t="shared" si="28"/>
        <v>0</v>
      </c>
      <c r="AM9" s="518">
        <f t="shared" si="28"/>
        <v>55.119394050000004</v>
      </c>
      <c r="AN9" s="518">
        <f t="shared" si="28"/>
        <v>5.8989096300000003</v>
      </c>
      <c r="AO9" s="518">
        <f t="shared" si="28"/>
        <v>0.52631578999999995</v>
      </c>
      <c r="AP9" s="518">
        <f t="shared" si="28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9">+SUM(AT10:AT16)</f>
        <v>820</v>
      </c>
      <c r="AU9" s="518">
        <f t="shared" si="29"/>
        <v>55.120720180000006</v>
      </c>
      <c r="AV9" s="518">
        <f t="shared" si="29"/>
        <v>5.9089643400000007</v>
      </c>
      <c r="AW9" s="518">
        <f t="shared" si="29"/>
        <v>68.626081790000043</v>
      </c>
      <c r="AX9" s="518">
        <f t="shared" si="29"/>
        <v>58.645508540000009</v>
      </c>
      <c r="AY9" s="518">
        <f t="shared" si="29"/>
        <v>2.07849006</v>
      </c>
      <c r="AZ9" s="518">
        <f t="shared" si="29"/>
        <v>41</v>
      </c>
      <c r="BA9" s="518">
        <f t="shared" si="29"/>
        <v>53.087811850000008</v>
      </c>
      <c r="BB9" s="518">
        <f t="shared" si="29"/>
        <v>27.273220579999908</v>
      </c>
      <c r="BC9" s="518">
        <f t="shared" si="29"/>
        <v>41.526315789999998</v>
      </c>
      <c r="BD9" s="518">
        <f t="shared" si="29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30">+SUM(BH10:BH16)</f>
        <v>55.568081929999948</v>
      </c>
      <c r="BI9" s="518">
        <f t="shared" si="30"/>
        <v>60.474158290000027</v>
      </c>
      <c r="BJ9" s="518">
        <f t="shared" si="30"/>
        <v>5.9936376800000009</v>
      </c>
      <c r="BK9" s="518">
        <f t="shared" si="30"/>
        <v>48.057991539999975</v>
      </c>
      <c r="BL9" s="518">
        <f t="shared" si="30"/>
        <v>73.203870790000082</v>
      </c>
      <c r="BM9" s="518">
        <f t="shared" si="30"/>
        <v>2.2129983399999995</v>
      </c>
      <c r="BN9" s="518">
        <f t="shared" si="30"/>
        <v>48.545927000000006</v>
      </c>
      <c r="BO9" s="518">
        <f t="shared" si="30"/>
        <v>60.42889835000004</v>
      </c>
      <c r="BP9" s="518">
        <f t="shared" si="30"/>
        <v>22.768150946999992</v>
      </c>
      <c r="BQ9" s="518">
        <f t="shared" si="30"/>
        <v>41.546886690000001</v>
      </c>
      <c r="BR9" s="518">
        <f t="shared" si="30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31">+SUM(BV10:BV16)</f>
        <v>58.944009929999993</v>
      </c>
      <c r="BW9" s="518">
        <f t="shared" si="31"/>
        <v>89.281997060000023</v>
      </c>
      <c r="BX9" s="518">
        <f t="shared" si="31"/>
        <v>48.032112670000053</v>
      </c>
      <c r="BY9" s="518">
        <f t="shared" si="31"/>
        <v>89.206619809999935</v>
      </c>
      <c r="BZ9" s="518">
        <f t="shared" si="31"/>
        <v>94.651681560000071</v>
      </c>
      <c r="CA9" s="518">
        <f t="shared" si="31"/>
        <v>36.114535020000005</v>
      </c>
      <c r="CB9" s="518">
        <f t="shared" si="31"/>
        <v>88.249555019999946</v>
      </c>
      <c r="CC9" s="518">
        <f t="shared" si="31"/>
        <v>89.09369456000006</v>
      </c>
      <c r="CD9" s="518">
        <f t="shared" si="31"/>
        <v>40.966356309999988</v>
      </c>
      <c r="CE9" s="518">
        <f t="shared" si="31"/>
        <v>89.620230579999927</v>
      </c>
      <c r="CF9" s="518">
        <f t="shared" si="31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32">+SUM(CJ10:CJ16)</f>
        <v>97.400495030000059</v>
      </c>
      <c r="CK9" s="518">
        <f t="shared" si="32"/>
        <v>86.819000140000014</v>
      </c>
      <c r="CL9" s="518">
        <f t="shared" si="32"/>
        <v>39.420681010000003</v>
      </c>
      <c r="CM9" s="518">
        <f t="shared" si="32"/>
        <v>87.521366629999918</v>
      </c>
      <c r="CN9" s="518">
        <f t="shared" si="32"/>
        <v>93.633141040000083</v>
      </c>
      <c r="CO9" s="518">
        <f t="shared" si="32"/>
        <v>34.703872399999966</v>
      </c>
      <c r="CP9" s="518">
        <f t="shared" si="32"/>
        <v>87.784262400000046</v>
      </c>
      <c r="CQ9" s="518">
        <f t="shared" si="32"/>
        <v>88.54036138999993</v>
      </c>
      <c r="CR9" s="518">
        <f t="shared" si="32"/>
        <v>39.797108390000048</v>
      </c>
      <c r="CS9" s="518">
        <f t="shared" si="32"/>
        <v>86.686490009999986</v>
      </c>
      <c r="CT9" s="518">
        <f t="shared" si="32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3">+SUM(CX10:CX16)</f>
        <v>112.98118650000009</v>
      </c>
      <c r="CY9" s="518">
        <f t="shared" si="33"/>
        <v>35.433898869999901</v>
      </c>
      <c r="CZ9" s="518">
        <f t="shared" si="33"/>
        <v>27.441305080000014</v>
      </c>
      <c r="DA9" s="518">
        <f t="shared" si="33"/>
        <v>58.389408160000002</v>
      </c>
      <c r="DB9" s="518">
        <f t="shared" si="33"/>
        <v>14.528321650000091</v>
      </c>
      <c r="DC9" s="518">
        <f t="shared" si="33"/>
        <v>9.548356359999957</v>
      </c>
      <c r="DD9" s="518">
        <f t="shared" si="33"/>
        <v>62.063122430000021</v>
      </c>
      <c r="DE9" s="518">
        <f t="shared" si="33"/>
        <v>9.656161599999967</v>
      </c>
      <c r="DF9" s="518">
        <f t="shared" si="33"/>
        <v>9.4684994699999905</v>
      </c>
      <c r="DG9" s="518">
        <f t="shared" si="33"/>
        <v>61.874667939999981</v>
      </c>
      <c r="DH9" s="518">
        <f t="shared" si="33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4">+SUM(DL10:DL16)</f>
        <v>84.256754120000139</v>
      </c>
      <c r="DM9" s="518">
        <f t="shared" si="34"/>
        <v>32.454422489999949</v>
      </c>
      <c r="DN9" s="518">
        <f t="shared" si="34"/>
        <v>31.609893780000046</v>
      </c>
      <c r="DO9" s="518">
        <f t="shared" si="34"/>
        <v>27.158913079999969</v>
      </c>
      <c r="DP9" s="518">
        <f t="shared" si="34"/>
        <v>16.551032569999975</v>
      </c>
      <c r="DQ9" s="518">
        <f t="shared" si="34"/>
        <v>29.345618450000064</v>
      </c>
      <c r="DR9" s="518">
        <f t="shared" si="34"/>
        <v>17.365782620000004</v>
      </c>
      <c r="DS9" s="518">
        <f t="shared" si="34"/>
        <v>17.053949759999959</v>
      </c>
      <c r="DT9" s="518">
        <f t="shared" si="34"/>
        <v>17.037328419999991</v>
      </c>
      <c r="DU9" s="518">
        <f t="shared" si="34"/>
        <v>17.989148310000058</v>
      </c>
      <c r="DV9" s="518">
        <f t="shared" si="34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5">+SUM(DZ10:DZ16)</f>
        <v>8.1077272799999598</v>
      </c>
      <c r="EA9" s="518">
        <f t="shared" si="35"/>
        <v>7.6856984200000298</v>
      </c>
      <c r="EB9" s="518">
        <f t="shared" si="35"/>
        <v>7.8869677899999777</v>
      </c>
      <c r="EC9" s="518">
        <f t="shared" si="35"/>
        <v>10.10085192999999</v>
      </c>
      <c r="ED9" s="518">
        <f t="shared" si="35"/>
        <v>12.338535775999999</v>
      </c>
      <c r="EE9" s="518">
        <f t="shared" si="35"/>
        <v>8.0000215400000094</v>
      </c>
      <c r="EF9" s="518">
        <f t="shared" si="35"/>
        <v>8.3811056600000136</v>
      </c>
      <c r="EG9" s="518">
        <f t="shared" si="35"/>
        <v>8.330944629999955</v>
      </c>
      <c r="EH9" s="518">
        <f t="shared" si="35"/>
        <v>8.6235662700000724</v>
      </c>
      <c r="EI9" s="518">
        <f t="shared" si="35"/>
        <v>12.878668259999948</v>
      </c>
      <c r="EJ9" s="518">
        <f t="shared" si="35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6">+SUM(EN10:EN16)</f>
        <v>6.1328697999999919</v>
      </c>
      <c r="EO9" s="518">
        <f t="shared" si="36"/>
        <v>6.9870373800000394</v>
      </c>
      <c r="EP9" s="518">
        <f t="shared" si="36"/>
        <v>7.3529948099999745</v>
      </c>
      <c r="EQ9" s="518">
        <f t="shared" si="36"/>
        <v>11.817660770000053</v>
      </c>
      <c r="ER9" s="518">
        <f t="shared" si="36"/>
        <v>11.71027850999999</v>
      </c>
      <c r="ES9" s="518">
        <f t="shared" si="36"/>
        <v>7.1843547899999862</v>
      </c>
      <c r="ET9" s="518">
        <f t="shared" si="36"/>
        <v>7.9833603600000176</v>
      </c>
      <c r="EU9" s="518">
        <f t="shared" si="36"/>
        <v>7.8929246599999843</v>
      </c>
      <c r="EV9" s="518">
        <f t="shared" si="36"/>
        <v>7.8463725199999788</v>
      </c>
      <c r="EW9" s="518">
        <f t="shared" si="36"/>
        <v>26.270666429999988</v>
      </c>
      <c r="EX9" s="518">
        <f t="shared" si="36"/>
        <v>8.6371783000000377</v>
      </c>
      <c r="EY9" s="518">
        <f t="shared" si="10"/>
        <v>117.37527550999999</v>
      </c>
      <c r="EZ9" s="519"/>
      <c r="FA9" s="518">
        <f t="shared" ref="FA9" si="37">+SUM(FA10:FA16)</f>
        <v>6.7128220700000156</v>
      </c>
      <c r="FB9" s="518">
        <f t="shared" ref="FB9:FL9" si="38">+SUM(FB10:FB16)</f>
        <v>6.5842613999999573</v>
      </c>
      <c r="FC9" s="518">
        <f t="shared" si="38"/>
        <v>6.8919205000000501</v>
      </c>
      <c r="FD9" s="518">
        <f t="shared" si="38"/>
        <v>6.5179087499999655</v>
      </c>
      <c r="FE9" s="518">
        <f t="shared" si="38"/>
        <v>11.091567670000011</v>
      </c>
      <c r="FF9" s="518">
        <f t="shared" si="38"/>
        <v>10.939982139999977</v>
      </c>
      <c r="FG9" s="518">
        <f t="shared" si="38"/>
        <v>5.9583807600000114</v>
      </c>
      <c r="FH9" s="518">
        <f t="shared" si="38"/>
        <v>6.4529906299999995</v>
      </c>
      <c r="FI9" s="518">
        <f t="shared" si="38"/>
        <v>5.9487957199999926</v>
      </c>
      <c r="FJ9" s="518">
        <f t="shared" si="38"/>
        <v>6.5041436300000059</v>
      </c>
      <c r="FK9" s="518">
        <f t="shared" si="38"/>
        <v>10.742036060000025</v>
      </c>
      <c r="FL9" s="518">
        <f t="shared" si="38"/>
        <v>11.12684554999997</v>
      </c>
      <c r="FM9" s="518">
        <f t="shared" si="11"/>
        <v>95.471654879999974</v>
      </c>
      <c r="FO9" s="518">
        <f>+SUM(FO10:FO16)</f>
        <v>7.1198007599999995</v>
      </c>
      <c r="FP9" s="518">
        <f t="shared" ref="FP9:FQ9" si="39">+SUM(FP10:FP16)</f>
        <v>4.8811021300000279</v>
      </c>
      <c r="FQ9" s="518">
        <f t="shared" si="39"/>
        <v>4.3533970599999918</v>
      </c>
      <c r="FR9" s="518">
        <f>+SUM(FO9:FQ9)</f>
        <v>16.354299950000019</v>
      </c>
      <c r="FT9" s="708"/>
    </row>
    <row r="10" spans="2:176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4.7146800140000007</v>
      </c>
      <c r="G10" s="518">
        <v>0.52631578999999995</v>
      </c>
      <c r="H10" s="518">
        <v>3.97442546</v>
      </c>
      <c r="I10" s="518">
        <v>0</v>
      </c>
      <c r="J10" s="518">
        <v>0</v>
      </c>
      <c r="K10" s="518">
        <v>2.4670392099999998</v>
      </c>
      <c r="L10" s="518">
        <v>4.7147575880000003</v>
      </c>
      <c r="M10" s="518">
        <v>0.52631578999999995</v>
      </c>
      <c r="N10" s="518">
        <v>4.0389791300000004</v>
      </c>
      <c r="O10" s="518">
        <f t="shared" si="0"/>
        <v>23.429552202000004</v>
      </c>
      <c r="P10" s="519"/>
      <c r="Q10" s="518">
        <v>0</v>
      </c>
      <c r="R10" s="518">
        <v>0</v>
      </c>
      <c r="S10" s="518">
        <v>2.4670392099999998</v>
      </c>
      <c r="T10" s="518">
        <v>4.7146901850000003</v>
      </c>
      <c r="U10" s="518">
        <v>0.52631578999999995</v>
      </c>
      <c r="V10" s="518">
        <v>5.8431106699999997</v>
      </c>
      <c r="W10" s="518">
        <v>0</v>
      </c>
      <c r="X10" s="518">
        <v>0</v>
      </c>
      <c r="Y10" s="518">
        <v>2.4670392099999998</v>
      </c>
      <c r="Z10" s="518">
        <v>4.7144785280000008</v>
      </c>
      <c r="AA10" s="518">
        <v>0.52631578999999995</v>
      </c>
      <c r="AB10" s="518">
        <v>5.8989596999999998</v>
      </c>
      <c r="AC10" s="518">
        <f t="shared" si="1"/>
        <v>27.157949082999998</v>
      </c>
      <c r="AD10" s="519"/>
      <c r="AE10" s="518">
        <v>0</v>
      </c>
      <c r="AF10" s="518">
        <v>0</v>
      </c>
      <c r="AG10" s="518">
        <v>2.4670392099999998</v>
      </c>
      <c r="AH10" s="518">
        <v>4.7140359000000007</v>
      </c>
      <c r="AI10" s="518">
        <v>0.52631578999999995</v>
      </c>
      <c r="AJ10" s="518">
        <v>6.0195236899999998</v>
      </c>
      <c r="AK10" s="518">
        <v>0</v>
      </c>
      <c r="AL10" s="518">
        <v>0</v>
      </c>
      <c r="AM10" s="518">
        <v>2.4670392099999998</v>
      </c>
      <c r="AN10" s="518">
        <v>4.7444961100000009</v>
      </c>
      <c r="AO10" s="518">
        <v>0.52631578999999995</v>
      </c>
      <c r="AP10" s="518">
        <v>6.01392959</v>
      </c>
      <c r="AQ10" s="518">
        <f t="shared" si="2"/>
        <v>27.478695290000001</v>
      </c>
      <c r="AR10" s="519"/>
      <c r="AS10" s="518">
        <v>0</v>
      </c>
      <c r="AT10" s="518">
        <v>0</v>
      </c>
      <c r="AU10" s="518">
        <v>2.4670392200000002</v>
      </c>
      <c r="AV10" s="518">
        <v>4.7142656600000006</v>
      </c>
      <c r="AW10" s="518">
        <v>0.52631578999999995</v>
      </c>
      <c r="AX10" s="518">
        <v>6.01392959</v>
      </c>
      <c r="AY10" s="518">
        <v>0</v>
      </c>
      <c r="AZ10" s="518">
        <v>0</v>
      </c>
      <c r="BA10" s="518">
        <v>0.43286002000000001</v>
      </c>
      <c r="BB10" s="518">
        <v>4.7143114900000009</v>
      </c>
      <c r="BC10" s="518">
        <v>0.52631578999999995</v>
      </c>
      <c r="BD10" s="518">
        <v>6.01392959</v>
      </c>
      <c r="BE10" s="518">
        <f t="shared" si="3"/>
        <v>25.408967149999999</v>
      </c>
      <c r="BF10" s="519"/>
      <c r="BG10" s="518">
        <v>0</v>
      </c>
      <c r="BH10" s="518">
        <v>0</v>
      </c>
      <c r="BI10" s="518">
        <v>0.43286002000000001</v>
      </c>
      <c r="BJ10" s="518">
        <v>4.7141802700000008</v>
      </c>
      <c r="BK10" s="518">
        <v>0.52631578999999995</v>
      </c>
      <c r="BL10" s="518">
        <v>6.01392959</v>
      </c>
      <c r="BM10" s="518">
        <v>0</v>
      </c>
      <c r="BN10" s="518">
        <v>0</v>
      </c>
      <c r="BO10" s="518">
        <v>0.43286002000000001</v>
      </c>
      <c r="BP10" s="518">
        <v>6.2203819870000006</v>
      </c>
      <c r="BQ10" s="518">
        <v>0.52631578999999995</v>
      </c>
      <c r="BR10" s="518">
        <v>6.01392959</v>
      </c>
      <c r="BS10" s="518">
        <f t="shared" si="4"/>
        <v>24.880773057000003</v>
      </c>
      <c r="BT10" s="519"/>
      <c r="BU10" s="518">
        <v>0</v>
      </c>
      <c r="BV10" s="518">
        <v>0</v>
      </c>
      <c r="BW10" s="518">
        <v>0.43286002000000001</v>
      </c>
      <c r="BX10" s="518">
        <v>4.7142593400000008</v>
      </c>
      <c r="BY10" s="518">
        <v>0.52631578999999995</v>
      </c>
      <c r="BZ10" s="518">
        <v>6.01392959</v>
      </c>
      <c r="CA10" s="518">
        <v>0</v>
      </c>
      <c r="CB10" s="518">
        <v>0</v>
      </c>
      <c r="CC10" s="518">
        <v>0.43286002000000001</v>
      </c>
      <c r="CD10" s="518">
        <v>4.7142593400000008</v>
      </c>
      <c r="CE10" s="518">
        <v>0.52631578999999995</v>
      </c>
      <c r="CF10" s="518">
        <v>6.01392959</v>
      </c>
      <c r="CG10" s="518">
        <f t="shared" si="5"/>
        <v>23.374729480000003</v>
      </c>
      <c r="CH10" s="519"/>
      <c r="CI10" s="518">
        <v>0</v>
      </c>
      <c r="CJ10" s="518">
        <v>0</v>
      </c>
      <c r="CK10" s="518">
        <v>0.43286002000000001</v>
      </c>
      <c r="CL10" s="518">
        <v>4.7142593400000008</v>
      </c>
      <c r="CM10" s="518">
        <v>0.52631578999999995</v>
      </c>
      <c r="CN10" s="518">
        <v>6.01392959</v>
      </c>
      <c r="CO10" s="518">
        <v>0</v>
      </c>
      <c r="CP10" s="518">
        <v>0</v>
      </c>
      <c r="CQ10" s="518">
        <v>0.43286002000000001</v>
      </c>
      <c r="CR10" s="518">
        <v>4.7142592699999994</v>
      </c>
      <c r="CS10" s="518">
        <v>0.52631578999999995</v>
      </c>
      <c r="CT10" s="518">
        <v>6.01392959</v>
      </c>
      <c r="CU10" s="518">
        <f t="shared" si="6"/>
        <v>23.374729409999997</v>
      </c>
      <c r="CV10" s="519"/>
      <c r="CW10" s="518">
        <v>0</v>
      </c>
      <c r="CX10" s="518">
        <v>0</v>
      </c>
      <c r="CY10" s="518">
        <v>0.43286002000000001</v>
      </c>
      <c r="CZ10" s="518">
        <v>5.578698E-2</v>
      </c>
      <c r="DA10" s="518">
        <v>0.52631578999999995</v>
      </c>
      <c r="DB10" s="518">
        <v>6.01392959</v>
      </c>
      <c r="DC10" s="518">
        <v>0</v>
      </c>
      <c r="DD10" s="518">
        <v>0</v>
      </c>
      <c r="DE10" s="518">
        <v>0.43286002000000001</v>
      </c>
      <c r="DF10" s="518">
        <v>5.578698E-2</v>
      </c>
      <c r="DG10" s="518">
        <v>0.52631578999999995</v>
      </c>
      <c r="DH10" s="518">
        <v>6.01392959</v>
      </c>
      <c r="DI10" s="518">
        <f t="shared" si="7"/>
        <v>14.057784760000001</v>
      </c>
      <c r="DJ10" s="519"/>
      <c r="DK10" s="518">
        <v>0</v>
      </c>
      <c r="DL10" s="518">
        <v>0</v>
      </c>
      <c r="DM10" s="518">
        <v>0.43286002000000001</v>
      </c>
      <c r="DN10" s="518">
        <v>5.578698E-2</v>
      </c>
      <c r="DO10" s="518">
        <v>0.52631578999999995</v>
      </c>
      <c r="DP10" s="518">
        <v>6.01392959</v>
      </c>
      <c r="DQ10" s="518">
        <v>0</v>
      </c>
      <c r="DR10" s="518">
        <v>0</v>
      </c>
      <c r="DS10" s="518">
        <v>0.43286002000000001</v>
      </c>
      <c r="DT10" s="518">
        <v>5.578698E-2</v>
      </c>
      <c r="DU10" s="518">
        <v>0.52631577000000007</v>
      </c>
      <c r="DV10" s="518">
        <v>6.01392959</v>
      </c>
      <c r="DW10" s="518">
        <f t="shared" si="8"/>
        <v>14.057784739999999</v>
      </c>
      <c r="DX10" s="519"/>
      <c r="DY10" s="518">
        <v>0</v>
      </c>
      <c r="DZ10" s="518">
        <v>0</v>
      </c>
      <c r="EA10" s="518">
        <v>0.43286002000000001</v>
      </c>
      <c r="EB10" s="518">
        <v>5.578698E-2</v>
      </c>
      <c r="EC10" s="518">
        <v>0</v>
      </c>
      <c r="ED10" s="518">
        <v>6.0139295860000015</v>
      </c>
      <c r="EE10" s="518">
        <v>0</v>
      </c>
      <c r="EF10" s="518">
        <v>0</v>
      </c>
      <c r="EG10" s="518">
        <v>0.43286002000000001</v>
      </c>
      <c r="EH10" s="518">
        <v>5.578698E-2</v>
      </c>
      <c r="EI10" s="518">
        <v>0</v>
      </c>
      <c r="EJ10" s="518">
        <v>15.77002703</v>
      </c>
      <c r="EK10" s="518">
        <f t="shared" si="9"/>
        <v>22.761250616000002</v>
      </c>
      <c r="EL10" s="519"/>
      <c r="EM10" s="518">
        <v>0</v>
      </c>
      <c r="EN10" s="518">
        <v>0</v>
      </c>
      <c r="EO10" s="518">
        <v>0.43286002000000001</v>
      </c>
      <c r="EP10" s="518">
        <v>5.578698E-2</v>
      </c>
      <c r="EQ10" s="518">
        <v>0</v>
      </c>
      <c r="ER10" s="518">
        <v>5.0383198999999994</v>
      </c>
      <c r="ES10" s="518">
        <v>0</v>
      </c>
      <c r="ET10" s="518">
        <v>0</v>
      </c>
      <c r="EU10" s="518">
        <v>0.43286002000000001</v>
      </c>
      <c r="EV10" s="518">
        <v>5.578698E-2</v>
      </c>
      <c r="EW10" s="518">
        <v>0</v>
      </c>
      <c r="EX10" s="518">
        <v>5.0383198299999998</v>
      </c>
      <c r="EY10" s="518">
        <f t="shared" si="10"/>
        <v>11.053933729999999</v>
      </c>
      <c r="EZ10" s="519"/>
      <c r="FA10" s="518">
        <v>0</v>
      </c>
      <c r="FB10" s="518">
        <v>0</v>
      </c>
      <c r="FC10" s="518">
        <v>0.43286025</v>
      </c>
      <c r="FD10" s="518">
        <v>5.578698E-2</v>
      </c>
      <c r="FE10" s="518">
        <v>0</v>
      </c>
      <c r="FF10" s="518">
        <v>5.0383198299999998</v>
      </c>
      <c r="FG10" s="518">
        <v>0</v>
      </c>
      <c r="FH10" s="518">
        <v>0</v>
      </c>
      <c r="FI10" s="518">
        <v>0</v>
      </c>
      <c r="FJ10" s="518">
        <v>5.578698E-2</v>
      </c>
      <c r="FK10" s="518">
        <v>0</v>
      </c>
      <c r="FL10" s="518">
        <v>5.0541690499999996</v>
      </c>
      <c r="FM10" s="518">
        <f t="shared" si="11"/>
        <v>10.63692309</v>
      </c>
      <c r="FO10" s="518">
        <v>0</v>
      </c>
      <c r="FP10" s="518">
        <v>0</v>
      </c>
      <c r="FQ10" s="518">
        <v>0</v>
      </c>
      <c r="FR10" s="518">
        <f>+SUM(FO10:FQ10)</f>
        <v>0</v>
      </c>
      <c r="FT10" s="708"/>
    </row>
    <row r="11" spans="2:176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2.3333333299999999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16.33333331</v>
      </c>
      <c r="EX11" s="518">
        <v>0</v>
      </c>
      <c r="EY11" s="518">
        <f t="shared" si="10"/>
        <v>18.666666639999999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2.3333333299999999</v>
      </c>
      <c r="FF11" s="518">
        <v>0</v>
      </c>
      <c r="FG11" s="518">
        <v>0</v>
      </c>
      <c r="FH11" s="518">
        <v>0</v>
      </c>
      <c r="FI11" s="518">
        <v>0</v>
      </c>
      <c r="FJ11" s="518">
        <v>0</v>
      </c>
      <c r="FK11" s="518">
        <v>2.3333333299999999</v>
      </c>
      <c r="FL11" s="518">
        <v>0</v>
      </c>
      <c r="FM11" s="518">
        <f t="shared" si="11"/>
        <v>4.6666666599999997</v>
      </c>
      <c r="FO11" s="518">
        <v>2.0105458199999999</v>
      </c>
      <c r="FP11" s="518">
        <v>0</v>
      </c>
      <c r="FQ11" s="518">
        <v>0</v>
      </c>
      <c r="FR11" s="518">
        <f>+SUM(FO11:FQ11)</f>
        <v>2.0105458199999999</v>
      </c>
      <c r="FT11" s="708"/>
    </row>
    <row r="12" spans="2:176" ht="15.75" x14ac:dyDescent="0.25">
      <c r="B12" s="695" t="s">
        <v>737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>
        <v>0.33333333000000004</v>
      </c>
      <c r="EQ12" s="518">
        <v>2.5248424100000002</v>
      </c>
      <c r="ER12" s="518">
        <v>0</v>
      </c>
      <c r="ES12" s="518">
        <v>0</v>
      </c>
      <c r="ET12" s="518">
        <v>0.45</v>
      </c>
      <c r="EU12" s="518">
        <v>0</v>
      </c>
      <c r="EV12" s="518">
        <v>0.33333333000000004</v>
      </c>
      <c r="EW12" s="518">
        <v>2.5248424100000002</v>
      </c>
      <c r="EX12" s="518">
        <v>0</v>
      </c>
      <c r="EY12" s="518">
        <f t="shared" si="10"/>
        <v>6.6163514800000005</v>
      </c>
      <c r="EZ12" s="519"/>
      <c r="FA12" s="518">
        <v>0</v>
      </c>
      <c r="FB12" s="518">
        <v>0.45</v>
      </c>
      <c r="FC12" s="518">
        <v>0</v>
      </c>
      <c r="FD12" s="518">
        <v>0.33333333000000004</v>
      </c>
      <c r="FE12" s="518">
        <v>2.5248424100000002</v>
      </c>
      <c r="FF12" s="518">
        <v>0</v>
      </c>
      <c r="FG12" s="518">
        <v>0</v>
      </c>
      <c r="FH12" s="518">
        <v>0.45</v>
      </c>
      <c r="FI12" s="518">
        <v>0</v>
      </c>
      <c r="FJ12" s="518">
        <v>0.33333333000000004</v>
      </c>
      <c r="FK12" s="518">
        <v>2.5248424100000002</v>
      </c>
      <c r="FL12" s="518">
        <v>0</v>
      </c>
      <c r="FM12" s="518">
        <f t="shared" si="11"/>
        <v>6.6163514800000005</v>
      </c>
      <c r="FO12" s="518">
        <v>0</v>
      </c>
      <c r="FP12" s="518">
        <v>0.45</v>
      </c>
      <c r="FQ12" s="518">
        <v>0</v>
      </c>
      <c r="FR12" s="518">
        <f>+SUM(FO12:FQ12)</f>
        <v>0.45</v>
      </c>
      <c r="FT12" s="708"/>
    </row>
    <row r="13" spans="2:176" ht="15.75" x14ac:dyDescent="0.25">
      <c r="B13" s="695" t="s">
        <v>694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0</v>
      </c>
      <c r="FK13" s="518">
        <v>0</v>
      </c>
      <c r="FL13" s="518">
        <v>0</v>
      </c>
      <c r="FM13" s="518">
        <f t="shared" si="11"/>
        <v>0</v>
      </c>
      <c r="FO13" s="518">
        <v>0</v>
      </c>
      <c r="FP13" s="518">
        <v>0</v>
      </c>
      <c r="FQ13" s="518">
        <v>0</v>
      </c>
      <c r="FR13" s="518">
        <f>+SUM(FO13:FQ13)</f>
        <v>0</v>
      </c>
      <c r="FT13" s="708"/>
    </row>
    <row r="14" spans="2:176" ht="15.75" x14ac:dyDescent="0.25">
      <c r="B14" s="695" t="s">
        <v>682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v>0</v>
      </c>
      <c r="FQ14" s="518">
        <v>0</v>
      </c>
      <c r="FR14" s="518">
        <f>+SUM(FO14:FQ14)</f>
        <v>0</v>
      </c>
      <c r="FT14" s="708"/>
    </row>
    <row r="15" spans="2:176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>
        <v>6.9638744999999744</v>
      </c>
      <c r="EQ15" s="518">
        <v>6.959485030000053</v>
      </c>
      <c r="ER15" s="518">
        <v>6.6719586099999901</v>
      </c>
      <c r="ES15" s="518">
        <v>7.1843547899999862</v>
      </c>
      <c r="ET15" s="518">
        <v>7.5333603600000174</v>
      </c>
      <c r="EU15" s="518">
        <v>7.4600646399999846</v>
      </c>
      <c r="EV15" s="518">
        <v>7.4572522099999787</v>
      </c>
      <c r="EW15" s="518">
        <v>7.4124907099999859</v>
      </c>
      <c r="EX15" s="518">
        <v>3.5988584700000388</v>
      </c>
      <c r="EY15" s="518">
        <f t="shared" si="10"/>
        <v>81.038323660000003</v>
      </c>
      <c r="EZ15" s="519"/>
      <c r="FA15" s="518">
        <v>6.7128220700000156</v>
      </c>
      <c r="FB15" s="518">
        <v>6.1342613999999571</v>
      </c>
      <c r="FC15" s="518">
        <v>6.45906025000005</v>
      </c>
      <c r="FD15" s="518">
        <v>6.1287884399999655</v>
      </c>
      <c r="FE15" s="518">
        <v>6.2333919300000105</v>
      </c>
      <c r="FF15" s="518">
        <v>5.9016623099999777</v>
      </c>
      <c r="FG15" s="518">
        <v>5.9583807600000114</v>
      </c>
      <c r="FH15" s="518">
        <v>6.0029906299999993</v>
      </c>
      <c r="FI15" s="518">
        <v>5.9487957199999926</v>
      </c>
      <c r="FJ15" s="518">
        <v>6.1150233200000059</v>
      </c>
      <c r="FK15" s="518">
        <v>5.883860320000025</v>
      </c>
      <c r="FL15" s="518">
        <v>6.0726764999999716</v>
      </c>
      <c r="FM15" s="518">
        <f t="shared" si="11"/>
        <v>73.551713649999982</v>
      </c>
      <c r="FO15" s="518">
        <v>5.1092549399999996</v>
      </c>
      <c r="FP15" s="518">
        <v>4.4311021300000277</v>
      </c>
      <c r="FQ15" s="518">
        <v>4.3533970599999918</v>
      </c>
      <c r="FR15" s="518">
        <f>+SUM(FO15:FQ15)</f>
        <v>13.893754130000019</v>
      </c>
      <c r="FT15" s="708"/>
    </row>
    <row r="16" spans="2:176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>
        <v>0</v>
      </c>
      <c r="EQ16" s="518">
        <v>0</v>
      </c>
      <c r="ER16" s="518">
        <v>0</v>
      </c>
      <c r="ES16" s="518">
        <v>0</v>
      </c>
      <c r="ET16" s="518">
        <v>0</v>
      </c>
      <c r="EU16" s="518">
        <v>0</v>
      </c>
      <c r="EV16" s="518">
        <v>0</v>
      </c>
      <c r="EW16" s="518">
        <v>0</v>
      </c>
      <c r="EX16" s="518">
        <v>0</v>
      </c>
      <c r="EY16" s="518">
        <f t="shared" si="10"/>
        <v>0</v>
      </c>
      <c r="EZ16" s="519"/>
      <c r="FA16" s="518">
        <v>0</v>
      </c>
      <c r="FB16" s="518">
        <v>0</v>
      </c>
      <c r="FC16" s="518">
        <v>0</v>
      </c>
      <c r="FD16" s="518">
        <v>0</v>
      </c>
      <c r="FE16" s="518">
        <v>0</v>
      </c>
      <c r="FF16" s="518">
        <v>0</v>
      </c>
      <c r="FG16" s="518">
        <v>0</v>
      </c>
      <c r="FH16" s="518">
        <v>0</v>
      </c>
      <c r="FI16" s="518">
        <v>0</v>
      </c>
      <c r="FJ16" s="518">
        <v>0</v>
      </c>
      <c r="FK16" s="518">
        <v>0</v>
      </c>
      <c r="FL16" s="518">
        <v>0</v>
      </c>
      <c r="FM16" s="518">
        <f t="shared" si="11"/>
        <v>0</v>
      </c>
      <c r="FO16" s="518">
        <v>0</v>
      </c>
      <c r="FP16" s="518">
        <v>0</v>
      </c>
      <c r="FQ16" s="518">
        <v>0</v>
      </c>
      <c r="FR16" s="518">
        <f>+SUM(FO16:FQ16)</f>
        <v>0</v>
      </c>
      <c r="FT16" s="708"/>
    </row>
    <row r="17" spans="2:176" ht="15.75" x14ac:dyDescent="0.25">
      <c r="B17" s="687" t="s">
        <v>92</v>
      </c>
      <c r="C17" s="542">
        <f>+C8+C7</f>
        <v>-41.246647190600306</v>
      </c>
      <c r="D17" s="542">
        <f t="shared" ref="D17:N17" si="40">+D8+D7</f>
        <v>-49.783302792881784</v>
      </c>
      <c r="E17" s="542">
        <f t="shared" si="40"/>
        <v>170.18502507835484</v>
      </c>
      <c r="F17" s="542">
        <f t="shared" si="40"/>
        <v>80.727638684327815</v>
      </c>
      <c r="G17" s="542">
        <f t="shared" si="40"/>
        <v>-70.43407141577292</v>
      </c>
      <c r="H17" s="542">
        <f t="shared" si="40"/>
        <v>13.326151648789597</v>
      </c>
      <c r="I17" s="542">
        <f t="shared" si="40"/>
        <v>-31.802372413372595</v>
      </c>
      <c r="J17" s="542">
        <f t="shared" si="40"/>
        <v>-29.684915428292811</v>
      </c>
      <c r="K17" s="542">
        <f t="shared" si="40"/>
        <v>136.00673904623312</v>
      </c>
      <c r="L17" s="542">
        <f t="shared" si="40"/>
        <v>-28.845597006598858</v>
      </c>
      <c r="M17" s="542">
        <f t="shared" si="40"/>
        <v>90.844006566903062</v>
      </c>
      <c r="N17" s="542">
        <f t="shared" si="40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41">+R8+R7</f>
        <v>107.45706947312314</v>
      </c>
      <c r="S17" s="542">
        <f t="shared" si="41"/>
        <v>-27.700922453125756</v>
      </c>
      <c r="T17" s="542">
        <f t="shared" si="41"/>
        <v>-48.403800440458191</v>
      </c>
      <c r="U17" s="542">
        <f t="shared" si="41"/>
        <v>19.653705440189569</v>
      </c>
      <c r="V17" s="542">
        <f t="shared" si="41"/>
        <v>-213.29644187605879</v>
      </c>
      <c r="W17" s="542">
        <f t="shared" si="41"/>
        <v>96.613819353691696</v>
      </c>
      <c r="X17" s="542">
        <f t="shared" si="41"/>
        <v>-94.822097960979477</v>
      </c>
      <c r="Y17" s="542">
        <f t="shared" si="41"/>
        <v>-301.10678040293163</v>
      </c>
      <c r="Z17" s="542">
        <f t="shared" si="41"/>
        <v>192.30868320237732</v>
      </c>
      <c r="AA17" s="542">
        <f t="shared" si="41"/>
        <v>-185.39374066135872</v>
      </c>
      <c r="AB17" s="542">
        <f t="shared" si="41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42">+AF8+AF7</f>
        <v>138.66732101371201</v>
      </c>
      <c r="AG17" s="542">
        <f t="shared" si="42"/>
        <v>65.870825981441044</v>
      </c>
      <c r="AH17" s="542">
        <f t="shared" si="42"/>
        <v>124.94843679285634</v>
      </c>
      <c r="AI17" s="542">
        <f t="shared" si="42"/>
        <v>56.374075183810177</v>
      </c>
      <c r="AJ17" s="542">
        <f t="shared" si="42"/>
        <v>16.628524817457588</v>
      </c>
      <c r="AK17" s="542">
        <f t="shared" si="42"/>
        <v>-110.81185976277833</v>
      </c>
      <c r="AL17" s="542">
        <f t="shared" si="42"/>
        <v>139.46475735007357</v>
      </c>
      <c r="AM17" s="542">
        <f t="shared" si="42"/>
        <v>204.9507687186248</v>
      </c>
      <c r="AN17" s="542">
        <f t="shared" si="42"/>
        <v>154.92541821363477</v>
      </c>
      <c r="AO17" s="542">
        <f t="shared" si="42"/>
        <v>221.02384388946149</v>
      </c>
      <c r="AP17" s="542">
        <f t="shared" si="42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43">+AT8+AT7</f>
        <v>918.66532932758901</v>
      </c>
      <c r="AU17" s="542">
        <f t="shared" si="43"/>
        <v>265.22967910639238</v>
      </c>
      <c r="AV17" s="542">
        <f t="shared" si="43"/>
        <v>172.99569416522195</v>
      </c>
      <c r="AW17" s="542">
        <f t="shared" si="43"/>
        <v>235.02556146605889</v>
      </c>
      <c r="AX17" s="542">
        <f t="shared" si="43"/>
        <v>206.20345273890163</v>
      </c>
      <c r="AY17" s="542">
        <f t="shared" si="43"/>
        <v>178.14096488689026</v>
      </c>
      <c r="AZ17" s="542">
        <f t="shared" si="43"/>
        <v>65.808780031396111</v>
      </c>
      <c r="BA17" s="542">
        <f t="shared" si="43"/>
        <v>156.81381382884243</v>
      </c>
      <c r="BB17" s="542">
        <f t="shared" si="43"/>
        <v>173.11686536263673</v>
      </c>
      <c r="BC17" s="542">
        <f t="shared" si="43"/>
        <v>115.52618639582452</v>
      </c>
      <c r="BD17" s="542">
        <f t="shared" si="43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44">+BH8+BH7</f>
        <v>96.04069690986546</v>
      </c>
      <c r="BI17" s="542">
        <f t="shared" si="44"/>
        <v>-38.451273667754855</v>
      </c>
      <c r="BJ17" s="542">
        <f t="shared" si="44"/>
        <v>84.403789838420266</v>
      </c>
      <c r="BK17" s="542">
        <f t="shared" si="44"/>
        <v>67.920025488879432</v>
      </c>
      <c r="BL17" s="542">
        <f t="shared" si="44"/>
        <v>3.1625883072759109</v>
      </c>
      <c r="BM17" s="542">
        <f t="shared" si="44"/>
        <v>-9.402261402289767</v>
      </c>
      <c r="BN17" s="542">
        <f t="shared" si="44"/>
        <v>82.044607779502712</v>
      </c>
      <c r="BO17" s="542">
        <f t="shared" si="44"/>
        <v>-7.6613712578375299</v>
      </c>
      <c r="BP17" s="542">
        <f t="shared" si="44"/>
        <v>79.844082520824671</v>
      </c>
      <c r="BQ17" s="542">
        <f t="shared" si="44"/>
        <v>78.194741125009102</v>
      </c>
      <c r="BR17" s="542">
        <f t="shared" si="44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5">+BV8+BV7</f>
        <v>12.021557497446736</v>
      </c>
      <c r="BW17" s="542">
        <f t="shared" si="45"/>
        <v>-300.34843231715911</v>
      </c>
      <c r="BX17" s="542">
        <f t="shared" si="45"/>
        <v>-37.243003673800736</v>
      </c>
      <c r="BY17" s="542">
        <f t="shared" si="45"/>
        <v>9.1495789821250213</v>
      </c>
      <c r="BZ17" s="542">
        <f t="shared" si="45"/>
        <v>3.6186748233707533</v>
      </c>
      <c r="CA17" s="542">
        <f t="shared" si="45"/>
        <v>-43.792950192841374</v>
      </c>
      <c r="CB17" s="542">
        <f t="shared" si="45"/>
        <v>-31.979893554940872</v>
      </c>
      <c r="CC17" s="542">
        <f t="shared" si="45"/>
        <v>10.524543612347529</v>
      </c>
      <c r="CD17" s="542">
        <f t="shared" si="45"/>
        <v>118.45734657448298</v>
      </c>
      <c r="CE17" s="542">
        <f t="shared" si="45"/>
        <v>45.702281630072022</v>
      </c>
      <c r="CF17" s="542">
        <f t="shared" si="45"/>
        <v>283.90473565370519</v>
      </c>
      <c r="CG17" s="542">
        <f t="shared" si="5"/>
        <v>-86.92693025553865</v>
      </c>
      <c r="CH17" s="573"/>
      <c r="CI17" s="542">
        <f t="shared" ref="CI17:CT17" si="46">+CI8+CI7</f>
        <v>95.852444488965432</v>
      </c>
      <c r="CJ17" s="542">
        <f t="shared" si="46"/>
        <v>61.195846057684832</v>
      </c>
      <c r="CK17" s="542">
        <f t="shared" si="46"/>
        <v>-4.6438148103448498</v>
      </c>
      <c r="CL17" s="542">
        <f t="shared" si="46"/>
        <v>55.942332895123165</v>
      </c>
      <c r="CM17" s="542">
        <f t="shared" si="46"/>
        <v>51.187940935956291</v>
      </c>
      <c r="CN17" s="542">
        <f t="shared" si="46"/>
        <v>43.863509180297541</v>
      </c>
      <c r="CO17" s="542">
        <f t="shared" si="46"/>
        <v>-19.999200466502771</v>
      </c>
      <c r="CP17" s="542">
        <f t="shared" si="46"/>
        <v>-108.79630224999977</v>
      </c>
      <c r="CQ17" s="542">
        <f t="shared" si="46"/>
        <v>-10.699396690092442</v>
      </c>
      <c r="CR17" s="542">
        <f t="shared" si="46"/>
        <v>69.418327609999992</v>
      </c>
      <c r="CS17" s="542">
        <f t="shared" si="46"/>
        <v>-11.569950278845866</v>
      </c>
      <c r="CT17" s="542">
        <f t="shared" si="46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7">+CX8+CX7</f>
        <v>38.329914940785272</v>
      </c>
      <c r="CY17" s="542">
        <f t="shared" si="47"/>
        <v>0.21654888836378205</v>
      </c>
      <c r="CZ17" s="542">
        <f t="shared" si="47"/>
        <v>-60.924960240135384</v>
      </c>
      <c r="DA17" s="542">
        <f t="shared" si="47"/>
        <v>109.22869288589293</v>
      </c>
      <c r="DB17" s="542">
        <f t="shared" si="47"/>
        <v>175.999882700764</v>
      </c>
      <c r="DC17" s="542">
        <f t="shared" si="47"/>
        <v>148.68858000357932</v>
      </c>
      <c r="DD17" s="542">
        <f t="shared" si="47"/>
        <v>70.350956048522846</v>
      </c>
      <c r="DE17" s="542">
        <f t="shared" si="47"/>
        <v>-29.816409813239311</v>
      </c>
      <c r="DF17" s="542">
        <f t="shared" si="47"/>
        <v>-92.396197645093253</v>
      </c>
      <c r="DG17" s="542">
        <f t="shared" si="47"/>
        <v>17.327910784640935</v>
      </c>
      <c r="DH17" s="542">
        <f t="shared" si="47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8">+DL8+DL7</f>
        <v>8.2102879900001398</v>
      </c>
      <c r="DM17" s="542">
        <f t="shared" si="48"/>
        <v>62.490019960000033</v>
      </c>
      <c r="DN17" s="542">
        <f t="shared" si="48"/>
        <v>-31.104727459999939</v>
      </c>
      <c r="DO17" s="542">
        <f t="shared" si="48"/>
        <v>-73.277824169999775</v>
      </c>
      <c r="DP17" s="542">
        <f t="shared" si="48"/>
        <v>31.982525730000035</v>
      </c>
      <c r="DQ17" s="542">
        <f t="shared" si="48"/>
        <v>-7.0888499200003245</v>
      </c>
      <c r="DR17" s="542">
        <f t="shared" si="48"/>
        <v>-29.521598190000134</v>
      </c>
      <c r="DS17" s="542">
        <f t="shared" si="48"/>
        <v>-508.20797442000088</v>
      </c>
      <c r="DT17" s="542">
        <f t="shared" si="48"/>
        <v>-77.658859599999687</v>
      </c>
      <c r="DU17" s="542">
        <f t="shared" si="48"/>
        <v>-44.666192699999343</v>
      </c>
      <c r="DV17" s="542">
        <f t="shared" si="48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9">+DZ8+DZ7</f>
        <v>70.180798739999958</v>
      </c>
      <c r="EA17" s="542">
        <f t="shared" si="49"/>
        <v>-29.678943179999997</v>
      </c>
      <c r="EB17" s="542">
        <f t="shared" si="49"/>
        <v>20.362713969999966</v>
      </c>
      <c r="EC17" s="542">
        <f t="shared" si="49"/>
        <v>-75.49195252000014</v>
      </c>
      <c r="ED17" s="542">
        <f t="shared" si="49"/>
        <v>101.95927661600022</v>
      </c>
      <c r="EE17" s="542">
        <f t="shared" si="49"/>
        <v>40.958021670000534</v>
      </c>
      <c r="EF17" s="542">
        <f t="shared" si="49"/>
        <v>10.382931836295437</v>
      </c>
      <c r="EG17" s="542">
        <f t="shared" si="49"/>
        <v>-14.090261803703491</v>
      </c>
      <c r="EH17" s="542">
        <f t="shared" si="49"/>
        <v>11.724529556296819</v>
      </c>
      <c r="EI17" s="542">
        <f t="shared" si="49"/>
        <v>6.854608276296311</v>
      </c>
      <c r="EJ17" s="542">
        <f t="shared" si="49"/>
        <v>333.06932231296304</v>
      </c>
      <c r="EK17" s="542">
        <f t="shared" si="9"/>
        <v>343.92349400414872</v>
      </c>
      <c r="EL17" s="573"/>
      <c r="EM17" s="542">
        <f>+EM8+EM7</f>
        <v>-178.71116228</v>
      </c>
      <c r="EN17" s="542">
        <f t="shared" ref="EN17:EX17" si="50">+EN8+EN7</f>
        <v>217.08107206999978</v>
      </c>
      <c r="EO17" s="542">
        <f t="shared" si="50"/>
        <v>-195.56782852899974</v>
      </c>
      <c r="EP17" s="542">
        <f t="shared" si="50"/>
        <v>-26.403564339999956</v>
      </c>
      <c r="EQ17" s="542">
        <f t="shared" si="50"/>
        <v>-19.855359360000115</v>
      </c>
      <c r="ER17" s="542">
        <f t="shared" si="50"/>
        <v>82.854330690000012</v>
      </c>
      <c r="ES17" s="542">
        <f t="shared" si="50"/>
        <v>-112.37670224000004</v>
      </c>
      <c r="ET17" s="542">
        <f t="shared" si="50"/>
        <v>-23.893199309999989</v>
      </c>
      <c r="EU17" s="542">
        <f t="shared" si="50"/>
        <v>142.12634825000001</v>
      </c>
      <c r="EV17" s="542">
        <f t="shared" si="50"/>
        <v>-134.34520839999976</v>
      </c>
      <c r="EW17" s="542">
        <f t="shared" si="50"/>
        <v>-51.756438470000504</v>
      </c>
      <c r="EX17" s="542">
        <f t="shared" si="50"/>
        <v>59.824520367714364</v>
      </c>
      <c r="EY17" s="542">
        <f t="shared" si="10"/>
        <v>-241.02319155128592</v>
      </c>
      <c r="EZ17" s="573"/>
      <c r="FA17" s="542">
        <f t="shared" ref="FA17" si="51">+FA8+FA7</f>
        <v>-114.50453558148536</v>
      </c>
      <c r="FB17" s="542">
        <f t="shared" ref="FB17:FL17" si="52">+FB8+FB7</f>
        <v>-73.930733518917449</v>
      </c>
      <c r="FC17" s="542">
        <f t="shared" si="52"/>
        <v>-156.95769494800712</v>
      </c>
      <c r="FD17" s="542">
        <f t="shared" si="52"/>
        <v>8.595806407037248</v>
      </c>
      <c r="FE17" s="542">
        <f t="shared" si="52"/>
        <v>-145.32254902974989</v>
      </c>
      <c r="FF17" s="542">
        <f t="shared" si="52"/>
        <v>-166.45625194121067</v>
      </c>
      <c r="FG17" s="542">
        <f t="shared" si="52"/>
        <v>40.505649390300789</v>
      </c>
      <c r="FH17" s="542">
        <f t="shared" si="52"/>
        <v>-219.96239925353569</v>
      </c>
      <c r="FI17" s="542">
        <f t="shared" si="52"/>
        <v>67.597656183471685</v>
      </c>
      <c r="FJ17" s="542">
        <f t="shared" si="52"/>
        <v>201.20039106406247</v>
      </c>
      <c r="FK17" s="542">
        <f t="shared" si="52"/>
        <v>-46.992732609833077</v>
      </c>
      <c r="FL17" s="542">
        <f t="shared" si="52"/>
        <v>-5.8802389749747732</v>
      </c>
      <c r="FM17" s="542">
        <f t="shared" si="11"/>
        <v>-612.10763281284176</v>
      </c>
      <c r="FO17" s="542">
        <f>+FO8+FO7</f>
        <v>165.72472471942993</v>
      </c>
      <c r="FP17" s="542">
        <f t="shared" ref="FP17:FQ17" si="53">+FP8+FP7</f>
        <v>61.441562363903117</v>
      </c>
      <c r="FQ17" s="542">
        <f t="shared" si="53"/>
        <v>-134.40675699736212</v>
      </c>
      <c r="FR17" s="542">
        <f>+SUM(FO17:FQ17)</f>
        <v>92.759530085970908</v>
      </c>
      <c r="FT17" s="708"/>
    </row>
    <row r="18" spans="2:176" ht="15.75" x14ac:dyDescent="0.25">
      <c r="B18" s="687" t="s">
        <v>96</v>
      </c>
      <c r="C18" s="542">
        <f>+C19++C33</f>
        <v>-25.290934670600294</v>
      </c>
      <c r="D18" s="542">
        <f t="shared" ref="D18:N18" si="54">+D19++D33</f>
        <v>50.188833687118233</v>
      </c>
      <c r="E18" s="542">
        <f t="shared" si="54"/>
        <v>131.11911912835484</v>
      </c>
      <c r="F18" s="542">
        <f t="shared" si="54"/>
        <v>103.15977168432778</v>
      </c>
      <c r="G18" s="542">
        <f t="shared" si="54"/>
        <v>-57.432141775772855</v>
      </c>
      <c r="H18" s="542">
        <f t="shared" si="54"/>
        <v>-12.807464351210431</v>
      </c>
      <c r="I18" s="542">
        <f t="shared" si="54"/>
        <v>-23.695961413372604</v>
      </c>
      <c r="J18" s="542">
        <f t="shared" si="54"/>
        <v>59.716864571707191</v>
      </c>
      <c r="K18" s="542">
        <f t="shared" si="54"/>
        <v>106.595535046233</v>
      </c>
      <c r="L18" s="542">
        <f t="shared" si="54"/>
        <v>36.151102823401168</v>
      </c>
      <c r="M18" s="542">
        <f t="shared" si="54"/>
        <v>57.493479566903133</v>
      </c>
      <c r="N18" s="542">
        <f t="shared" si="54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55">+R19++R33</f>
        <v>127.78817647312316</v>
      </c>
      <c r="S18" s="542">
        <f t="shared" si="55"/>
        <v>-82.112632453125826</v>
      </c>
      <c r="T18" s="542">
        <f t="shared" si="55"/>
        <v>-25.388358440458184</v>
      </c>
      <c r="U18" s="542">
        <f t="shared" si="55"/>
        <v>-43.112821559810378</v>
      </c>
      <c r="V18" s="542">
        <f t="shared" si="55"/>
        <v>-110.60304587605881</v>
      </c>
      <c r="W18" s="542">
        <f t="shared" si="55"/>
        <v>77.012157353691777</v>
      </c>
      <c r="X18" s="542">
        <f t="shared" si="55"/>
        <v>150.43981103902033</v>
      </c>
      <c r="Y18" s="542">
        <f t="shared" si="55"/>
        <v>-318.54077240293168</v>
      </c>
      <c r="Z18" s="542">
        <f t="shared" si="55"/>
        <v>65.539211202377302</v>
      </c>
      <c r="AA18" s="542">
        <f t="shared" si="55"/>
        <v>-163.20971166135888</v>
      </c>
      <c r="AB18" s="542">
        <f t="shared" si="55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56">+AF19++AF33</f>
        <v>238.00156101371203</v>
      </c>
      <c r="AG18" s="542">
        <f t="shared" si="56"/>
        <v>-3.0085380185589568</v>
      </c>
      <c r="AH18" s="542">
        <f t="shared" si="56"/>
        <v>125.3632627928563</v>
      </c>
      <c r="AI18" s="542">
        <f t="shared" si="56"/>
        <v>112.5715281838102</v>
      </c>
      <c r="AJ18" s="542">
        <f t="shared" si="56"/>
        <v>-4.4313101825424281</v>
      </c>
      <c r="AK18" s="542">
        <f t="shared" si="56"/>
        <v>-220.50586576277828</v>
      </c>
      <c r="AL18" s="542">
        <f t="shared" si="56"/>
        <v>214.85067735007354</v>
      </c>
      <c r="AM18" s="542">
        <f t="shared" si="56"/>
        <v>173.77653771862481</v>
      </c>
      <c r="AN18" s="542">
        <f t="shared" si="56"/>
        <v>142.26983321363477</v>
      </c>
      <c r="AO18" s="542">
        <f t="shared" si="56"/>
        <v>194.65830488946153</v>
      </c>
      <c r="AP18" s="542">
        <f t="shared" si="56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7">+AT19++AT33</f>
        <v>873.96469532758908</v>
      </c>
      <c r="AU18" s="542">
        <f t="shared" si="57"/>
        <v>249.28481810639235</v>
      </c>
      <c r="AV18" s="542">
        <f t="shared" si="57"/>
        <v>218.30716016522192</v>
      </c>
      <c r="AW18" s="542">
        <f t="shared" si="57"/>
        <v>173.63087946605893</v>
      </c>
      <c r="AX18" s="542">
        <f t="shared" si="57"/>
        <v>332.59407873890166</v>
      </c>
      <c r="AY18" s="542">
        <f t="shared" si="57"/>
        <v>157.75890288689018</v>
      </c>
      <c r="AZ18" s="542">
        <f t="shared" si="57"/>
        <v>112.38531703139611</v>
      </c>
      <c r="BA18" s="542">
        <f t="shared" si="57"/>
        <v>100.21503782884241</v>
      </c>
      <c r="BB18" s="542">
        <f t="shared" si="57"/>
        <v>254.7978313626368</v>
      </c>
      <c r="BC18" s="542">
        <f t="shared" si="57"/>
        <v>240.10789139582448</v>
      </c>
      <c r="BD18" s="542">
        <f t="shared" si="57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8">+BH19++BH33</f>
        <v>-12.822589090134556</v>
      </c>
      <c r="BI18" s="542">
        <f t="shared" si="58"/>
        <v>-182.621201667755</v>
      </c>
      <c r="BJ18" s="542">
        <f t="shared" si="58"/>
        <v>172.24522583842031</v>
      </c>
      <c r="BK18" s="542">
        <f t="shared" si="58"/>
        <v>229.11759348887944</v>
      </c>
      <c r="BL18" s="542">
        <f t="shared" si="58"/>
        <v>18.6422383072759</v>
      </c>
      <c r="BM18" s="542">
        <f t="shared" si="58"/>
        <v>33.872095597710128</v>
      </c>
      <c r="BN18" s="542">
        <f t="shared" si="58"/>
        <v>193.99324177950291</v>
      </c>
      <c r="BO18" s="542">
        <f t="shared" si="58"/>
        <v>-483.95576325783759</v>
      </c>
      <c r="BP18" s="542">
        <f t="shared" si="58"/>
        <v>287.07741852082466</v>
      </c>
      <c r="BQ18" s="542">
        <f t="shared" si="58"/>
        <v>98.716224125009205</v>
      </c>
      <c r="BR18" s="542">
        <f t="shared" si="58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9">+BV19++BV33</f>
        <v>167.28239049744664</v>
      </c>
      <c r="BW18" s="542">
        <f t="shared" si="59"/>
        <v>53.002177682841079</v>
      </c>
      <c r="BX18" s="542">
        <f t="shared" si="59"/>
        <v>-243.50748767380088</v>
      </c>
      <c r="BY18" s="542">
        <f t="shared" si="59"/>
        <v>-127.14126601787513</v>
      </c>
      <c r="BZ18" s="542">
        <f t="shared" si="59"/>
        <v>-187.2783631766292</v>
      </c>
      <c r="CA18" s="542">
        <f t="shared" si="59"/>
        <v>356.1275458071587</v>
      </c>
      <c r="CB18" s="542">
        <f t="shared" si="59"/>
        <v>-241.36231355494107</v>
      </c>
      <c r="CC18" s="542">
        <f t="shared" si="59"/>
        <v>-122.82081438765236</v>
      </c>
      <c r="CD18" s="542">
        <f t="shared" si="59"/>
        <v>69.338323574483013</v>
      </c>
      <c r="CE18" s="542">
        <f t="shared" si="59"/>
        <v>-130.15648736992804</v>
      </c>
      <c r="CF18" s="542">
        <f t="shared" si="59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60">+CJ19++CJ33</f>
        <v>57.582555057684928</v>
      </c>
      <c r="CK18" s="542">
        <f t="shared" si="60"/>
        <v>138.8662121896551</v>
      </c>
      <c r="CL18" s="542">
        <f t="shared" si="60"/>
        <v>-58.346194104876759</v>
      </c>
      <c r="CM18" s="542">
        <f t="shared" si="60"/>
        <v>137.85980993595632</v>
      </c>
      <c r="CN18" s="542">
        <f t="shared" si="60"/>
        <v>-45.246408819702459</v>
      </c>
      <c r="CO18" s="542">
        <f t="shared" si="60"/>
        <v>109.43946253349716</v>
      </c>
      <c r="CP18" s="542">
        <f t="shared" si="60"/>
        <v>-2.3233382499997006</v>
      </c>
      <c r="CQ18" s="542">
        <f t="shared" si="60"/>
        <v>-27.852226690092543</v>
      </c>
      <c r="CR18" s="542">
        <f t="shared" si="60"/>
        <v>-192.12758738999977</v>
      </c>
      <c r="CS18" s="542">
        <f t="shared" si="60"/>
        <v>-22.080623278845898</v>
      </c>
      <c r="CT18" s="542">
        <f t="shared" si="60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61">+CX19++CX33</f>
        <v>-56.385626059214644</v>
      </c>
      <c r="CY18" s="542">
        <f t="shared" si="61"/>
        <v>-77.53585511163628</v>
      </c>
      <c r="CZ18" s="542">
        <f t="shared" si="61"/>
        <v>-9.7543602401355116</v>
      </c>
      <c r="DA18" s="542">
        <f t="shared" si="61"/>
        <v>-24.685305114107031</v>
      </c>
      <c r="DB18" s="542">
        <f t="shared" si="61"/>
        <v>163.80604070076402</v>
      </c>
      <c r="DC18" s="542">
        <f t="shared" si="61"/>
        <v>162.71250000357929</v>
      </c>
      <c r="DD18" s="542">
        <f t="shared" si="61"/>
        <v>198.24831804852289</v>
      </c>
      <c r="DE18" s="542">
        <f t="shared" si="61"/>
        <v>-141.98089481323939</v>
      </c>
      <c r="DF18" s="542">
        <f t="shared" si="61"/>
        <v>-13.610826645093285</v>
      </c>
      <c r="DG18" s="542">
        <f t="shared" si="61"/>
        <v>24.758811784640987</v>
      </c>
      <c r="DH18" s="542">
        <f t="shared" si="61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62">+DL19++DL33</f>
        <v>82.156277990000035</v>
      </c>
      <c r="DM18" s="542">
        <f t="shared" si="62"/>
        <v>130.67826296000004</v>
      </c>
      <c r="DN18" s="542">
        <f t="shared" si="62"/>
        <v>-234.56837045999995</v>
      </c>
      <c r="DO18" s="542">
        <f t="shared" si="62"/>
        <v>-23.905723169999828</v>
      </c>
      <c r="DP18" s="542">
        <f t="shared" si="62"/>
        <v>-24.991396269999935</v>
      </c>
      <c r="DQ18" s="542">
        <f t="shared" si="62"/>
        <v>32.590157079999656</v>
      </c>
      <c r="DR18" s="542">
        <f t="shared" si="62"/>
        <v>63.787587809999899</v>
      </c>
      <c r="DS18" s="542">
        <f t="shared" si="62"/>
        <v>-370.3480234200008</v>
      </c>
      <c r="DT18" s="542">
        <f t="shared" si="62"/>
        <v>-25.909840599999782</v>
      </c>
      <c r="DU18" s="542">
        <f t="shared" si="62"/>
        <v>-4.9232446999992927</v>
      </c>
      <c r="DV18" s="542">
        <f t="shared" si="62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63">+DZ19++DZ33</f>
        <v>259.77144973999992</v>
      </c>
      <c r="EA18" s="542">
        <f t="shared" si="63"/>
        <v>163.85021082000006</v>
      </c>
      <c r="EB18" s="542">
        <f t="shared" si="63"/>
        <v>110.94532097000003</v>
      </c>
      <c r="EC18" s="542">
        <f t="shared" si="63"/>
        <v>-107.22308351999992</v>
      </c>
      <c r="ED18" s="542">
        <f t="shared" si="63"/>
        <v>96.522833615999943</v>
      </c>
      <c r="EE18" s="542">
        <f t="shared" si="63"/>
        <v>-180.9941893299995</v>
      </c>
      <c r="EF18" s="542">
        <f t="shared" si="63"/>
        <v>149.89962283629558</v>
      </c>
      <c r="EG18" s="542">
        <f t="shared" si="63"/>
        <v>61.276701196296564</v>
      </c>
      <c r="EH18" s="542">
        <f t="shared" si="63"/>
        <v>-13.447978443703285</v>
      </c>
      <c r="EI18" s="542">
        <f t="shared" si="63"/>
        <v>-244.88587072370379</v>
      </c>
      <c r="EJ18" s="542">
        <f t="shared" si="63"/>
        <v>-16.286130917036786</v>
      </c>
      <c r="EK18" s="542">
        <f t="shared" si="9"/>
        <v>265.31604077414886</v>
      </c>
      <c r="EL18" s="573"/>
      <c r="EM18" s="542">
        <f>+EM19++EM33</f>
        <v>-162.11135159000023</v>
      </c>
      <c r="EN18" s="542">
        <f t="shared" ref="EN18:EX18" si="64">+EN19++EN33</f>
        <v>-40.764783340000101</v>
      </c>
      <c r="EO18" s="542">
        <f t="shared" si="64"/>
        <v>-122.52396272899981</v>
      </c>
      <c r="EP18" s="542">
        <f t="shared" si="64"/>
        <v>-122.33369254999984</v>
      </c>
      <c r="EQ18" s="542">
        <f t="shared" si="64"/>
        <v>24.765703139999882</v>
      </c>
      <c r="ER18" s="542">
        <f t="shared" si="64"/>
        <v>-37.678286240000133</v>
      </c>
      <c r="ES18" s="542">
        <f t="shared" si="64"/>
        <v>64.222308219999874</v>
      </c>
      <c r="ET18" s="542">
        <f t="shared" si="64"/>
        <v>-120.4530229700009</v>
      </c>
      <c r="EU18" s="542">
        <f t="shared" si="64"/>
        <v>91.088142240001218</v>
      </c>
      <c r="EV18" s="542">
        <f t="shared" si="64"/>
        <v>-114.3967952399999</v>
      </c>
      <c r="EW18" s="542">
        <f t="shared" si="64"/>
        <v>-125.25089825000047</v>
      </c>
      <c r="EX18" s="542">
        <f t="shared" si="64"/>
        <v>-171.3084893122857</v>
      </c>
      <c r="EY18" s="542">
        <f t="shared" si="10"/>
        <v>-836.74512862128609</v>
      </c>
      <c r="EZ18" s="573"/>
      <c r="FA18" s="542">
        <f t="shared" ref="FA18" si="65">+FA19++FA33</f>
        <v>-10.621712861486273</v>
      </c>
      <c r="FB18" s="542">
        <f t="shared" ref="FB18:FL18" si="66">+FB19++FB33</f>
        <v>344.65665174108341</v>
      </c>
      <c r="FC18" s="542">
        <f t="shared" si="66"/>
        <v>-310.68601513800695</v>
      </c>
      <c r="FD18" s="542">
        <f t="shared" si="66"/>
        <v>-137.25397865296279</v>
      </c>
      <c r="FE18" s="542">
        <f t="shared" si="66"/>
        <v>128.96605595025005</v>
      </c>
      <c r="FF18" s="542">
        <f t="shared" si="66"/>
        <v>-185.09362563121078</v>
      </c>
      <c r="FG18" s="542">
        <f t="shared" si="66"/>
        <v>-205.54550780969913</v>
      </c>
      <c r="FH18" s="542">
        <f t="shared" si="66"/>
        <v>0.47447287646432912</v>
      </c>
      <c r="FI18" s="542">
        <f t="shared" si="66"/>
        <v>-45.756169406528358</v>
      </c>
      <c r="FJ18" s="542">
        <f t="shared" si="66"/>
        <v>102.06882491406252</v>
      </c>
      <c r="FK18" s="542">
        <f t="shared" si="66"/>
        <v>-39.040478209833061</v>
      </c>
      <c r="FL18" s="542">
        <f t="shared" si="66"/>
        <v>52.377434645025104</v>
      </c>
      <c r="FM18" s="542">
        <f t="shared" si="11"/>
        <v>-305.45404758284184</v>
      </c>
      <c r="FO18" s="542">
        <f>+FO19++FO33</f>
        <v>101.81911169942998</v>
      </c>
      <c r="FP18" s="542">
        <f t="shared" ref="FP18:FQ18" si="67">+FP19++FP33</f>
        <v>189.70219362390117</v>
      </c>
      <c r="FQ18" s="542">
        <f t="shared" si="67"/>
        <v>53.736919262639766</v>
      </c>
      <c r="FR18" s="542">
        <f>+SUM(FO18:FQ18)</f>
        <v>345.25822458597094</v>
      </c>
      <c r="FT18" s="708"/>
    </row>
    <row r="19" spans="2:176" ht="15.75" x14ac:dyDescent="0.25">
      <c r="B19" s="690" t="s">
        <v>51</v>
      </c>
      <c r="C19" s="520">
        <f>+C20+C27+C28+C29+C30+C31+C32</f>
        <v>2.9158871099999994</v>
      </c>
      <c r="D19" s="520">
        <f t="shared" ref="D19:N19" si="68">+D20+D27+D28+D29+D30+D31+D32</f>
        <v>0</v>
      </c>
      <c r="E19" s="520">
        <f t="shared" si="68"/>
        <v>0</v>
      </c>
      <c r="F19" s="520">
        <f t="shared" si="68"/>
        <v>0</v>
      </c>
      <c r="G19" s="520">
        <f t="shared" si="68"/>
        <v>0</v>
      </c>
      <c r="H19" s="520">
        <f t="shared" si="68"/>
        <v>2.50291117</v>
      </c>
      <c r="I19" s="520">
        <f t="shared" si="68"/>
        <v>0</v>
      </c>
      <c r="J19" s="520">
        <f t="shared" si="68"/>
        <v>0</v>
      </c>
      <c r="K19" s="520">
        <f t="shared" si="68"/>
        <v>2.38848605</v>
      </c>
      <c r="L19" s="520">
        <f t="shared" si="68"/>
        <v>0</v>
      </c>
      <c r="M19" s="520">
        <f t="shared" si="68"/>
        <v>0</v>
      </c>
      <c r="N19" s="520">
        <f t="shared" si="68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9">+R20+R27+R28+R29+R30+R31+R32</f>
        <v>1.8943629399999999</v>
      </c>
      <c r="S19" s="520">
        <f t="shared" si="69"/>
        <v>1.2635642899999999</v>
      </c>
      <c r="T19" s="520">
        <f t="shared" si="69"/>
        <v>0</v>
      </c>
      <c r="U19" s="520">
        <f t="shared" si="69"/>
        <v>0</v>
      </c>
      <c r="V19" s="520">
        <f t="shared" si="69"/>
        <v>0</v>
      </c>
      <c r="W19" s="520">
        <f t="shared" si="69"/>
        <v>2.0664141900000002</v>
      </c>
      <c r="X19" s="520">
        <f t="shared" si="69"/>
        <v>0</v>
      </c>
      <c r="Y19" s="520">
        <f t="shared" si="69"/>
        <v>1000</v>
      </c>
      <c r="Z19" s="520">
        <f t="shared" si="69"/>
        <v>0</v>
      </c>
      <c r="AA19" s="520">
        <f t="shared" si="69"/>
        <v>0</v>
      </c>
      <c r="AB19" s="520">
        <f t="shared" si="69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70">+AF20+AF27+AF28+AF29+AF30+AF31+AF32</f>
        <v>0</v>
      </c>
      <c r="AG19" s="520">
        <f t="shared" si="70"/>
        <v>1.70163606</v>
      </c>
      <c r="AH19" s="520">
        <f t="shared" si="70"/>
        <v>0</v>
      </c>
      <c r="AI19" s="520">
        <f t="shared" si="70"/>
        <v>0</v>
      </c>
      <c r="AJ19" s="520">
        <f t="shared" si="70"/>
        <v>0</v>
      </c>
      <c r="AK19" s="520">
        <f t="shared" si="70"/>
        <v>0.83759748999999994</v>
      </c>
      <c r="AL19" s="520">
        <f t="shared" si="70"/>
        <v>0</v>
      </c>
      <c r="AM19" s="520">
        <f t="shared" si="70"/>
        <v>0</v>
      </c>
      <c r="AN19" s="520">
        <f t="shared" si="70"/>
        <v>0</v>
      </c>
      <c r="AO19" s="520">
        <f t="shared" si="70"/>
        <v>0</v>
      </c>
      <c r="AP19" s="520">
        <f t="shared" si="70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71">+AT20+AT27+AT28+AT29+AT30+AT31+AT32</f>
        <v>820</v>
      </c>
      <c r="AU19" s="520">
        <f t="shared" si="71"/>
        <v>0</v>
      </c>
      <c r="AV19" s="520">
        <f t="shared" si="71"/>
        <v>0</v>
      </c>
      <c r="AW19" s="520">
        <f t="shared" si="71"/>
        <v>41</v>
      </c>
      <c r="AX19" s="520">
        <f t="shared" si="71"/>
        <v>0</v>
      </c>
      <c r="AY19" s="520">
        <f t="shared" si="71"/>
        <v>0</v>
      </c>
      <c r="AZ19" s="520">
        <f t="shared" si="71"/>
        <v>41</v>
      </c>
      <c r="BA19" s="520">
        <f t="shared" si="71"/>
        <v>0</v>
      </c>
      <c r="BB19" s="520">
        <f t="shared" si="71"/>
        <v>0</v>
      </c>
      <c r="BC19" s="520">
        <f t="shared" si="71"/>
        <v>41</v>
      </c>
      <c r="BD19" s="520">
        <f t="shared" si="71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72">+BH20+BH27+BH28+BH29+BH30+BH31+BH32</f>
        <v>711.56582880999997</v>
      </c>
      <c r="BI19" s="520">
        <f t="shared" si="72"/>
        <v>0.81086999999999998</v>
      </c>
      <c r="BJ19" s="520">
        <f t="shared" si="72"/>
        <v>28.476385030000003</v>
      </c>
      <c r="BK19" s="520">
        <f t="shared" si="72"/>
        <v>41.490682</v>
      </c>
      <c r="BL19" s="520">
        <f t="shared" si="72"/>
        <v>2.60533261</v>
      </c>
      <c r="BM19" s="520">
        <f t="shared" si="72"/>
        <v>0</v>
      </c>
      <c r="BN19" s="520">
        <f t="shared" si="72"/>
        <v>41</v>
      </c>
      <c r="BO19" s="520">
        <f t="shared" si="72"/>
        <v>0</v>
      </c>
      <c r="BP19" s="520">
        <f t="shared" si="72"/>
        <v>1.50613434</v>
      </c>
      <c r="BQ19" s="520">
        <f t="shared" si="72"/>
        <v>360.54563939000002</v>
      </c>
      <c r="BR19" s="520">
        <f t="shared" si="72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73">+BV20+BV27+BV28+BV29+BV30+BV31+BV32</f>
        <v>41</v>
      </c>
      <c r="BW19" s="520">
        <f t="shared" si="73"/>
        <v>2.1499900599999999</v>
      </c>
      <c r="BX19" s="520">
        <f t="shared" si="73"/>
        <v>2.2246747600000001</v>
      </c>
      <c r="BY19" s="520">
        <f t="shared" si="73"/>
        <v>53.543158699999999</v>
      </c>
      <c r="BZ19" s="520">
        <f t="shared" si="73"/>
        <v>9.4981951199999983</v>
      </c>
      <c r="CA19" s="520">
        <f t="shared" si="73"/>
        <v>1.36371533</v>
      </c>
      <c r="CB19" s="520">
        <f t="shared" si="73"/>
        <v>55.101728080000001</v>
      </c>
      <c r="CC19" s="520">
        <f t="shared" si="73"/>
        <v>1.4547116</v>
      </c>
      <c r="CD19" s="520">
        <f t="shared" si="73"/>
        <v>17.712149659999998</v>
      </c>
      <c r="CE19" s="520">
        <f t="shared" si="73"/>
        <v>41</v>
      </c>
      <c r="CF19" s="520">
        <f t="shared" si="73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74">+CJ20+CJ27+CJ28+CJ29+CJ30+CJ31+CJ32</f>
        <v>57.951989179999998</v>
      </c>
      <c r="CK19" s="520">
        <f t="shared" si="74"/>
        <v>0.55463192000000006</v>
      </c>
      <c r="CL19" s="520">
        <f t="shared" si="74"/>
        <v>1.8118183600000002</v>
      </c>
      <c r="CM19" s="520">
        <f t="shared" si="74"/>
        <v>51.963951100000003</v>
      </c>
      <c r="CN19" s="520">
        <f t="shared" si="74"/>
        <v>1.1242742299999999</v>
      </c>
      <c r="CO19" s="520">
        <f t="shared" si="74"/>
        <v>12.36170465</v>
      </c>
      <c r="CP19" s="520">
        <f t="shared" si="74"/>
        <v>43.456832509999998</v>
      </c>
      <c r="CQ19" s="520">
        <f t="shared" si="74"/>
        <v>1.6250591699999999</v>
      </c>
      <c r="CR19" s="520">
        <f t="shared" si="74"/>
        <v>26.444650459999998</v>
      </c>
      <c r="CS19" s="520">
        <f t="shared" si="74"/>
        <v>41.937963910000001</v>
      </c>
      <c r="CT19" s="520">
        <f t="shared" si="74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75">+CX20+CX27+CX28+CX29+CX30+CX31+CX32</f>
        <v>41</v>
      </c>
      <c r="CY19" s="520">
        <f t="shared" si="75"/>
        <v>0.31912754999999998</v>
      </c>
      <c r="CZ19" s="520">
        <f t="shared" si="75"/>
        <v>0</v>
      </c>
      <c r="DA19" s="520">
        <f t="shared" si="75"/>
        <v>41.30135499</v>
      </c>
      <c r="DB19" s="520">
        <f t="shared" si="75"/>
        <v>27.6312596</v>
      </c>
      <c r="DC19" s="520">
        <f t="shared" si="75"/>
        <v>2.85829493</v>
      </c>
      <c r="DD19" s="520">
        <f t="shared" si="75"/>
        <v>66</v>
      </c>
      <c r="DE19" s="520">
        <f t="shared" si="75"/>
        <v>0</v>
      </c>
      <c r="DF19" s="520">
        <f t="shared" si="75"/>
        <v>0</v>
      </c>
      <c r="DG19" s="520">
        <f t="shared" si="75"/>
        <v>41.3</v>
      </c>
      <c r="DH19" s="520">
        <f t="shared" si="75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76">+DL20+DL27+DL28+DL29+DL30+DL31+DL32</f>
        <v>53.830494430000002</v>
      </c>
      <c r="DM19" s="520">
        <f t="shared" si="76"/>
        <v>3.3318232499999993</v>
      </c>
      <c r="DN19" s="520">
        <f t="shared" si="76"/>
        <v>0</v>
      </c>
      <c r="DO19" s="520">
        <f t="shared" si="76"/>
        <v>0.24936472000000001</v>
      </c>
      <c r="DP19" s="520">
        <f t="shared" si="76"/>
        <v>2.8373730800000003</v>
      </c>
      <c r="DQ19" s="520">
        <f t="shared" si="76"/>
        <v>0</v>
      </c>
      <c r="DR19" s="520">
        <f t="shared" si="76"/>
        <v>0.59498456999999993</v>
      </c>
      <c r="DS19" s="520">
        <f t="shared" si="76"/>
        <v>5.6331440000000003E-2</v>
      </c>
      <c r="DT19" s="520">
        <f t="shared" si="76"/>
        <v>0</v>
      </c>
      <c r="DU19" s="520">
        <f t="shared" si="76"/>
        <v>1.42465427</v>
      </c>
      <c r="DV19" s="520">
        <f t="shared" si="76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77">+DZ20+DZ27+DZ28+DZ29+DZ30+DZ31+DZ32</f>
        <v>16.196471300000002</v>
      </c>
      <c r="EA19" s="520">
        <f t="shared" si="77"/>
        <v>8.6626880000000003E-2</v>
      </c>
      <c r="EB19" s="520">
        <f t="shared" si="77"/>
        <v>0</v>
      </c>
      <c r="EC19" s="520">
        <f t="shared" si="77"/>
        <v>0.90073134999999993</v>
      </c>
      <c r="ED19" s="520">
        <f t="shared" si="77"/>
        <v>18.504965110000001</v>
      </c>
      <c r="EE19" s="520">
        <f t="shared" si="77"/>
        <v>1.4441219599999999</v>
      </c>
      <c r="EF19" s="520">
        <f t="shared" si="77"/>
        <v>0</v>
      </c>
      <c r="EG19" s="520">
        <f t="shared" si="77"/>
        <v>0.88153300000000001</v>
      </c>
      <c r="EH19" s="520">
        <f t="shared" si="77"/>
        <v>0</v>
      </c>
      <c r="EI19" s="520">
        <f t="shared" si="77"/>
        <v>4.4135398599999993</v>
      </c>
      <c r="EJ19" s="520">
        <f t="shared" si="77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78">+EN20+EN27+EN28+EN29+EN30+EN31+EN32</f>
        <v>0</v>
      </c>
      <c r="EO19" s="520">
        <f t="shared" si="78"/>
        <v>6.7758508000000006</v>
      </c>
      <c r="EP19" s="520">
        <f t="shared" si="78"/>
        <v>3.0533540600000002</v>
      </c>
      <c r="EQ19" s="520">
        <f t="shared" si="78"/>
        <v>2.2453863900000002</v>
      </c>
      <c r="ER19" s="520">
        <f t="shared" si="78"/>
        <v>6.2786678600000005</v>
      </c>
      <c r="ES19" s="520">
        <f t="shared" si="78"/>
        <v>2.9890117799999998</v>
      </c>
      <c r="ET19" s="520">
        <f t="shared" si="78"/>
        <v>5.54743941</v>
      </c>
      <c r="EU19" s="520">
        <f t="shared" si="78"/>
        <v>4.5202882300000002</v>
      </c>
      <c r="EV19" s="520">
        <f t="shared" si="78"/>
        <v>3.4641994700000001</v>
      </c>
      <c r="EW19" s="520">
        <f t="shared" si="78"/>
        <v>5.7152181999999989</v>
      </c>
      <c r="EX19" s="520">
        <f t="shared" si="78"/>
        <v>9.273857020000003</v>
      </c>
      <c r="EY19" s="520">
        <f t="shared" si="10"/>
        <v>55.281912849999991</v>
      </c>
      <c r="EZ19" s="704"/>
      <c r="FA19" s="520">
        <f t="shared" ref="FA19" si="79">+FA20+FA27+FA28+FA29+FA30+FA31+FA32</f>
        <v>4.1922258900000005</v>
      </c>
      <c r="FB19" s="520">
        <f t="shared" ref="FB19:FL19" si="80">+FB20+FB27+FB28+FB29+FB30+FB31+FB32</f>
        <v>2.5354630499999997</v>
      </c>
      <c r="FC19" s="520">
        <f t="shared" si="80"/>
        <v>11.04950938</v>
      </c>
      <c r="FD19" s="520">
        <f t="shared" si="80"/>
        <v>0</v>
      </c>
      <c r="FE19" s="520">
        <f t="shared" si="80"/>
        <v>10.065925440000001</v>
      </c>
      <c r="FF19" s="520">
        <f t="shared" si="80"/>
        <v>3.0313572</v>
      </c>
      <c r="FG19" s="520">
        <f t="shared" si="80"/>
        <v>2.5200793699999999</v>
      </c>
      <c r="FH19" s="520">
        <f t="shared" si="80"/>
        <v>0</v>
      </c>
      <c r="FI19" s="520">
        <f t="shared" si="80"/>
        <v>3.0763643599999999</v>
      </c>
      <c r="FJ19" s="520">
        <f t="shared" si="80"/>
        <v>14.316194399999999</v>
      </c>
      <c r="FK19" s="520">
        <f t="shared" si="80"/>
        <v>0</v>
      </c>
      <c r="FL19" s="520">
        <f t="shared" si="80"/>
        <v>25.453015279999999</v>
      </c>
      <c r="FM19" s="520">
        <f t="shared" si="11"/>
        <v>76.240134369999993</v>
      </c>
      <c r="FO19" s="520">
        <f>+FO20+FO27+FO28+FO29+FO30+FO31+FO32</f>
        <v>0</v>
      </c>
      <c r="FP19" s="520">
        <f t="shared" ref="FP19:FQ19" si="81">+FP20+FP27+FP28+FP29+FP30+FP31+FP32</f>
        <v>3.2474493999999998</v>
      </c>
      <c r="FQ19" s="520">
        <f t="shared" si="81"/>
        <v>4.0068339999999996</v>
      </c>
      <c r="FR19" s="520">
        <f>+SUM(FO19:FQ19)</f>
        <v>7.2542833999999994</v>
      </c>
      <c r="FT19" s="708"/>
    </row>
    <row r="20" spans="2:176" ht="15.75" x14ac:dyDescent="0.25">
      <c r="B20" s="694" t="s">
        <v>680</v>
      </c>
      <c r="C20" s="518">
        <f>+SUM(C21:C26)</f>
        <v>2.9158871099999994</v>
      </c>
      <c r="D20" s="518">
        <f t="shared" ref="D20:N20" si="82">+SUM(D21:D26)</f>
        <v>0</v>
      </c>
      <c r="E20" s="518">
        <f t="shared" si="82"/>
        <v>0</v>
      </c>
      <c r="F20" s="518">
        <f t="shared" si="82"/>
        <v>0</v>
      </c>
      <c r="G20" s="518">
        <f t="shared" si="82"/>
        <v>0</v>
      </c>
      <c r="H20" s="518">
        <f t="shared" si="82"/>
        <v>2.50291117</v>
      </c>
      <c r="I20" s="518">
        <f t="shared" si="82"/>
        <v>0</v>
      </c>
      <c r="J20" s="518">
        <f t="shared" si="82"/>
        <v>0</v>
      </c>
      <c r="K20" s="518">
        <f t="shared" si="82"/>
        <v>2.38848605</v>
      </c>
      <c r="L20" s="518">
        <f t="shared" si="82"/>
        <v>0</v>
      </c>
      <c r="M20" s="518">
        <f t="shared" si="82"/>
        <v>0</v>
      </c>
      <c r="N20" s="518">
        <f t="shared" si="82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83">+SUM(R21:R26)</f>
        <v>1.8943629399999999</v>
      </c>
      <c r="S20" s="518">
        <f t="shared" si="83"/>
        <v>1.2635642899999999</v>
      </c>
      <c r="T20" s="518">
        <f t="shared" si="83"/>
        <v>0</v>
      </c>
      <c r="U20" s="518">
        <f t="shared" si="83"/>
        <v>0</v>
      </c>
      <c r="V20" s="518">
        <f t="shared" si="83"/>
        <v>0</v>
      </c>
      <c r="W20" s="518">
        <f t="shared" si="83"/>
        <v>2.0664141900000002</v>
      </c>
      <c r="X20" s="518">
        <f t="shared" si="83"/>
        <v>0</v>
      </c>
      <c r="Y20" s="518">
        <f t="shared" si="83"/>
        <v>0</v>
      </c>
      <c r="Z20" s="518">
        <f t="shared" si="83"/>
        <v>0</v>
      </c>
      <c r="AA20" s="518">
        <f t="shared" si="83"/>
        <v>0</v>
      </c>
      <c r="AB20" s="518">
        <f t="shared" si="83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84">+SUM(AF21:AF26)</f>
        <v>0</v>
      </c>
      <c r="AG20" s="518">
        <f t="shared" si="84"/>
        <v>1.70163606</v>
      </c>
      <c r="AH20" s="518">
        <f t="shared" si="84"/>
        <v>0</v>
      </c>
      <c r="AI20" s="518">
        <f t="shared" si="84"/>
        <v>0</v>
      </c>
      <c r="AJ20" s="518">
        <f t="shared" si="84"/>
        <v>0</v>
      </c>
      <c r="AK20" s="518">
        <f t="shared" si="84"/>
        <v>0.83759748999999994</v>
      </c>
      <c r="AL20" s="518">
        <f t="shared" si="84"/>
        <v>0</v>
      </c>
      <c r="AM20" s="518">
        <f t="shared" si="84"/>
        <v>0</v>
      </c>
      <c r="AN20" s="518">
        <f t="shared" si="84"/>
        <v>0</v>
      </c>
      <c r="AO20" s="518">
        <f t="shared" si="84"/>
        <v>0</v>
      </c>
      <c r="AP20" s="518">
        <f t="shared" si="84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85">+SUM(AT21:AT26)</f>
        <v>0</v>
      </c>
      <c r="AU20" s="518">
        <f t="shared" si="85"/>
        <v>0</v>
      </c>
      <c r="AV20" s="518">
        <f t="shared" si="85"/>
        <v>0</v>
      </c>
      <c r="AW20" s="518">
        <f t="shared" si="85"/>
        <v>0</v>
      </c>
      <c r="AX20" s="518">
        <f t="shared" si="85"/>
        <v>0</v>
      </c>
      <c r="AY20" s="518">
        <f t="shared" si="85"/>
        <v>0</v>
      </c>
      <c r="AZ20" s="518">
        <f t="shared" si="85"/>
        <v>0</v>
      </c>
      <c r="BA20" s="518">
        <f t="shared" si="85"/>
        <v>0</v>
      </c>
      <c r="BB20" s="518">
        <f t="shared" si="85"/>
        <v>0</v>
      </c>
      <c r="BC20" s="518">
        <f t="shared" si="85"/>
        <v>0</v>
      </c>
      <c r="BD20" s="518">
        <f t="shared" si="85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86">+SUM(BH21:BH26)</f>
        <v>0</v>
      </c>
      <c r="BI20" s="518">
        <f t="shared" si="86"/>
        <v>0.81086999999999998</v>
      </c>
      <c r="BJ20" s="518">
        <f t="shared" si="86"/>
        <v>18.476385030000003</v>
      </c>
      <c r="BK20" s="518">
        <f t="shared" si="86"/>
        <v>0.49068200000000001</v>
      </c>
      <c r="BL20" s="518">
        <f t="shared" si="86"/>
        <v>2.60533261</v>
      </c>
      <c r="BM20" s="518">
        <f t="shared" si="86"/>
        <v>0</v>
      </c>
      <c r="BN20" s="518">
        <f t="shared" si="86"/>
        <v>0</v>
      </c>
      <c r="BO20" s="518">
        <f t="shared" si="86"/>
        <v>0</v>
      </c>
      <c r="BP20" s="518">
        <f t="shared" si="86"/>
        <v>1.50613434</v>
      </c>
      <c r="BQ20" s="518">
        <f t="shared" si="86"/>
        <v>0.96859560999999994</v>
      </c>
      <c r="BR20" s="518">
        <f t="shared" si="86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87">+SUM(BV21:BV26)</f>
        <v>0</v>
      </c>
      <c r="BW20" s="518">
        <f t="shared" si="87"/>
        <v>2.1499900599999999</v>
      </c>
      <c r="BX20" s="518">
        <f t="shared" si="87"/>
        <v>2.2246747600000001</v>
      </c>
      <c r="BY20" s="518">
        <f t="shared" si="87"/>
        <v>0.32644287999999999</v>
      </c>
      <c r="BZ20" s="518">
        <f t="shared" si="87"/>
        <v>9.4981951199999983</v>
      </c>
      <c r="CA20" s="518">
        <f t="shared" si="87"/>
        <v>1.36371533</v>
      </c>
      <c r="CB20" s="518">
        <f t="shared" si="87"/>
        <v>0.60172808</v>
      </c>
      <c r="CC20" s="518">
        <f t="shared" si="87"/>
        <v>1.4547116</v>
      </c>
      <c r="CD20" s="518">
        <f t="shared" si="87"/>
        <v>17.712149659999998</v>
      </c>
      <c r="CE20" s="518">
        <f t="shared" si="87"/>
        <v>0</v>
      </c>
      <c r="CF20" s="518">
        <f t="shared" si="87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88">+SUM(CJ21:CJ26)</f>
        <v>2.9379778600000002</v>
      </c>
      <c r="CK20" s="518">
        <f t="shared" si="88"/>
        <v>0.55463192000000006</v>
      </c>
      <c r="CL20" s="518">
        <f t="shared" si="88"/>
        <v>1.8118183600000002</v>
      </c>
      <c r="CM20" s="518">
        <f t="shared" si="88"/>
        <v>0.96395109999999995</v>
      </c>
      <c r="CN20" s="518">
        <f t="shared" si="88"/>
        <v>1.1242742299999999</v>
      </c>
      <c r="CO20" s="518">
        <f t="shared" si="88"/>
        <v>0</v>
      </c>
      <c r="CP20" s="518">
        <f t="shared" si="88"/>
        <v>2.4568325099999999</v>
      </c>
      <c r="CQ20" s="518">
        <f t="shared" si="88"/>
        <v>1.6250591699999999</v>
      </c>
      <c r="CR20" s="518">
        <f t="shared" si="88"/>
        <v>1.4446504600000001</v>
      </c>
      <c r="CS20" s="518">
        <f t="shared" si="88"/>
        <v>0.93796391000000001</v>
      </c>
      <c r="CT20" s="518">
        <f t="shared" si="88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89">+SUM(CX21:CX26)</f>
        <v>0</v>
      </c>
      <c r="CY20" s="518">
        <f t="shared" si="89"/>
        <v>0.31912754999999998</v>
      </c>
      <c r="CZ20" s="518">
        <f t="shared" si="89"/>
        <v>0</v>
      </c>
      <c r="DA20" s="518">
        <f t="shared" si="89"/>
        <v>0.30135498999999999</v>
      </c>
      <c r="DB20" s="518">
        <f t="shared" si="89"/>
        <v>0.54131778000000008</v>
      </c>
      <c r="DC20" s="518">
        <f t="shared" si="89"/>
        <v>2.85829493</v>
      </c>
      <c r="DD20" s="518">
        <f t="shared" si="89"/>
        <v>0</v>
      </c>
      <c r="DE20" s="518">
        <f t="shared" si="89"/>
        <v>0</v>
      </c>
      <c r="DF20" s="518">
        <f t="shared" si="89"/>
        <v>0</v>
      </c>
      <c r="DG20" s="518">
        <f t="shared" si="89"/>
        <v>0.3</v>
      </c>
      <c r="DH20" s="518">
        <f t="shared" si="89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90">+SUM(DL21:DL26)</f>
        <v>0</v>
      </c>
      <c r="DM20" s="518">
        <f t="shared" si="90"/>
        <v>3.3318232499999993</v>
      </c>
      <c r="DN20" s="518">
        <f t="shared" si="90"/>
        <v>0</v>
      </c>
      <c r="DO20" s="518">
        <f t="shared" si="90"/>
        <v>0.24936472000000001</v>
      </c>
      <c r="DP20" s="518">
        <f t="shared" si="90"/>
        <v>2.8373730800000003</v>
      </c>
      <c r="DQ20" s="518">
        <f t="shared" si="90"/>
        <v>0</v>
      </c>
      <c r="DR20" s="518">
        <f t="shared" si="90"/>
        <v>0.59498456999999993</v>
      </c>
      <c r="DS20" s="518">
        <f t="shared" si="90"/>
        <v>5.6331440000000003E-2</v>
      </c>
      <c r="DT20" s="518">
        <f t="shared" si="90"/>
        <v>0</v>
      </c>
      <c r="DU20" s="518">
        <f t="shared" si="90"/>
        <v>1.42465427</v>
      </c>
      <c r="DV20" s="518">
        <f t="shared" si="90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91">+SUM(DZ21:DZ26)</f>
        <v>16.196471300000002</v>
      </c>
      <c r="EA20" s="518">
        <f t="shared" si="91"/>
        <v>8.6626880000000003E-2</v>
      </c>
      <c r="EB20" s="518">
        <f t="shared" si="91"/>
        <v>0</v>
      </c>
      <c r="EC20" s="518">
        <f t="shared" si="91"/>
        <v>0.90073134999999993</v>
      </c>
      <c r="ED20" s="518">
        <f t="shared" si="91"/>
        <v>18.504965110000001</v>
      </c>
      <c r="EE20" s="518">
        <f t="shared" si="91"/>
        <v>1.4441219599999999</v>
      </c>
      <c r="EF20" s="518">
        <f t="shared" si="91"/>
        <v>0</v>
      </c>
      <c r="EG20" s="518">
        <f t="shared" si="91"/>
        <v>0.88153300000000001</v>
      </c>
      <c r="EH20" s="518">
        <f t="shared" si="91"/>
        <v>0</v>
      </c>
      <c r="EI20" s="518">
        <f t="shared" si="91"/>
        <v>4.4135398599999993</v>
      </c>
      <c r="EJ20" s="518">
        <f t="shared" si="91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92">+SUM(EN21:EN26)</f>
        <v>0</v>
      </c>
      <c r="EO20" s="518">
        <f t="shared" si="92"/>
        <v>6.7758508000000006</v>
      </c>
      <c r="EP20" s="518">
        <f t="shared" si="92"/>
        <v>3.0533540600000002</v>
      </c>
      <c r="EQ20" s="518">
        <f t="shared" si="92"/>
        <v>2.2453863900000002</v>
      </c>
      <c r="ER20" s="518">
        <f t="shared" si="92"/>
        <v>6.2786678600000005</v>
      </c>
      <c r="ES20" s="518">
        <f t="shared" si="92"/>
        <v>2.9890117799999998</v>
      </c>
      <c r="ET20" s="518">
        <f t="shared" si="92"/>
        <v>5.54743941</v>
      </c>
      <c r="EU20" s="518">
        <f t="shared" si="92"/>
        <v>4.5202882300000002</v>
      </c>
      <c r="EV20" s="518">
        <f t="shared" si="92"/>
        <v>3.4641994700000001</v>
      </c>
      <c r="EW20" s="518">
        <f t="shared" si="92"/>
        <v>5.7152181999999989</v>
      </c>
      <c r="EX20" s="518">
        <f t="shared" si="92"/>
        <v>9.273857020000003</v>
      </c>
      <c r="EY20" s="518">
        <f t="shared" si="10"/>
        <v>55.281912849999991</v>
      </c>
      <c r="EZ20" s="519"/>
      <c r="FA20" s="518">
        <f t="shared" ref="FA20" si="93">+SUM(FA21:FA26)</f>
        <v>4.1922258900000005</v>
      </c>
      <c r="FB20" s="518">
        <f t="shared" ref="FB20:FL20" si="94">+SUM(FB21:FB26)</f>
        <v>2.5354630499999997</v>
      </c>
      <c r="FC20" s="518">
        <f t="shared" si="94"/>
        <v>11.04950938</v>
      </c>
      <c r="FD20" s="518">
        <f t="shared" si="94"/>
        <v>0</v>
      </c>
      <c r="FE20" s="518">
        <f t="shared" si="94"/>
        <v>10.065925440000001</v>
      </c>
      <c r="FF20" s="518">
        <f t="shared" si="94"/>
        <v>3.0313572</v>
      </c>
      <c r="FG20" s="518">
        <f t="shared" si="94"/>
        <v>2.5200793699999999</v>
      </c>
      <c r="FH20" s="518">
        <f t="shared" si="94"/>
        <v>0</v>
      </c>
      <c r="FI20" s="518">
        <f t="shared" si="94"/>
        <v>3.0763643599999999</v>
      </c>
      <c r="FJ20" s="518">
        <f t="shared" si="94"/>
        <v>14.316194399999999</v>
      </c>
      <c r="FK20" s="518">
        <f t="shared" si="94"/>
        <v>0</v>
      </c>
      <c r="FL20" s="518">
        <f t="shared" si="94"/>
        <v>22.453015279999999</v>
      </c>
      <c r="FM20" s="518">
        <f t="shared" si="11"/>
        <v>73.240134369999993</v>
      </c>
      <c r="FO20" s="518">
        <f>+SUM(FO21:FO26)</f>
        <v>0</v>
      </c>
      <c r="FP20" s="518">
        <f t="shared" ref="FP20:FQ20" si="95">+SUM(FP21:FP26)</f>
        <v>3.2474493999999998</v>
      </c>
      <c r="FQ20" s="518">
        <f t="shared" si="95"/>
        <v>0</v>
      </c>
      <c r="FR20" s="518">
        <f>+SUM(FO20:FQ20)</f>
        <v>3.2474493999999998</v>
      </c>
      <c r="FT20" s="708"/>
    </row>
    <row r="21" spans="2:17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16.196471300000002</v>
      </c>
      <c r="EA21" s="518">
        <v>0</v>
      </c>
      <c r="EB21" s="518">
        <v>0</v>
      </c>
      <c r="EC21" s="518">
        <v>0.90073134999999993</v>
      </c>
      <c r="ED21" s="518">
        <v>2.40496511</v>
      </c>
      <c r="EE21" s="518">
        <v>1.4441219599999999</v>
      </c>
      <c r="EF21" s="518">
        <v>0</v>
      </c>
      <c r="EG21" s="518">
        <v>0.79120862000000003</v>
      </c>
      <c r="EH21" s="518">
        <v>0</v>
      </c>
      <c r="EI21" s="518">
        <v>4.3275620999999997</v>
      </c>
      <c r="EJ21" s="518">
        <v>4.2023993200000005</v>
      </c>
      <c r="EK21" s="518">
        <f t="shared" si="9"/>
        <v>32.268337680000002</v>
      </c>
      <c r="EL21" s="519"/>
      <c r="EM21" s="518">
        <v>5.4186396299999995</v>
      </c>
      <c r="EN21" s="518">
        <v>0</v>
      </c>
      <c r="EO21" s="518">
        <v>6.7758508000000006</v>
      </c>
      <c r="EP21" s="518">
        <v>3.0533540600000002</v>
      </c>
      <c r="EQ21" s="518">
        <v>2.2453863900000002</v>
      </c>
      <c r="ER21" s="518">
        <v>6.2786678600000005</v>
      </c>
      <c r="ES21" s="518">
        <v>2.9890117799999998</v>
      </c>
      <c r="ET21" s="518">
        <v>5.54743941</v>
      </c>
      <c r="EU21" s="518">
        <v>4.5202882300000002</v>
      </c>
      <c r="EV21" s="518">
        <v>3.4641994700000001</v>
      </c>
      <c r="EW21" s="518">
        <v>5.7152181999999989</v>
      </c>
      <c r="EX21" s="518">
        <v>9.273857020000003</v>
      </c>
      <c r="EY21" s="518">
        <f t="shared" si="10"/>
        <v>55.281912849999991</v>
      </c>
      <c r="EZ21" s="519"/>
      <c r="FA21" s="518">
        <v>4.1922258900000005</v>
      </c>
      <c r="FB21" s="518">
        <v>2.5354630499999997</v>
      </c>
      <c r="FC21" s="518">
        <v>11.04950938</v>
      </c>
      <c r="FD21" s="518">
        <v>0</v>
      </c>
      <c r="FE21" s="518">
        <v>2.3323021900000001</v>
      </c>
      <c r="FF21" s="518">
        <v>3.0313572</v>
      </c>
      <c r="FG21" s="518">
        <v>2.5200793699999999</v>
      </c>
      <c r="FH21" s="518">
        <v>0</v>
      </c>
      <c r="FI21" s="518">
        <v>3.0763643599999999</v>
      </c>
      <c r="FJ21" s="518">
        <v>1.55678998</v>
      </c>
      <c r="FK21" s="518">
        <v>0</v>
      </c>
      <c r="FL21" s="518">
        <v>22.36444148</v>
      </c>
      <c r="FM21" s="518">
        <f t="shared" si="11"/>
        <v>52.658532899999997</v>
      </c>
      <c r="FO21" s="518">
        <v>0</v>
      </c>
      <c r="FP21" s="518">
        <v>3.2474493999999998</v>
      </c>
      <c r="FQ21" s="518">
        <v>0</v>
      </c>
      <c r="FR21" s="518">
        <f>+SUM(FO21:FQ21)</f>
        <v>3.2474493999999998</v>
      </c>
      <c r="FT21" s="708"/>
    </row>
    <row r="22" spans="2:176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2.38848605</v>
      </c>
      <c r="L22" s="518">
        <v>0</v>
      </c>
      <c r="M22" s="518">
        <v>0</v>
      </c>
      <c r="N22" s="518">
        <v>5.4718911599999993</v>
      </c>
      <c r="O22" s="518">
        <f t="shared" si="0"/>
        <v>13.279175489999998</v>
      </c>
      <c r="P22" s="519"/>
      <c r="Q22" s="518">
        <v>0</v>
      </c>
      <c r="R22" s="518">
        <v>1.8943629399999999</v>
      </c>
      <c r="S22" s="518">
        <v>1.2635642899999999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2.4573946599999998</v>
      </c>
      <c r="AC22" s="518">
        <f t="shared" si="1"/>
        <v>7.6817360800000003</v>
      </c>
      <c r="AD22" s="519"/>
      <c r="AE22" s="518">
        <v>0</v>
      </c>
      <c r="AF22" s="518">
        <v>0</v>
      </c>
      <c r="AG22" s="518">
        <v>1.70163606</v>
      </c>
      <c r="AH22" s="518">
        <v>0</v>
      </c>
      <c r="AI22" s="518">
        <v>0</v>
      </c>
      <c r="AJ22" s="518">
        <v>0</v>
      </c>
      <c r="AK22" s="518">
        <v>0.83759748999999994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2.5392335500000001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1.50613434</v>
      </c>
      <c r="BQ22" s="518">
        <v>0</v>
      </c>
      <c r="BR22" s="518">
        <v>0</v>
      </c>
      <c r="BS22" s="518">
        <f t="shared" si="4"/>
        <v>1.50613434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7.7336232499999999</v>
      </c>
      <c r="FF22" s="518">
        <v>0</v>
      </c>
      <c r="FG22" s="518">
        <v>0</v>
      </c>
      <c r="FH22" s="518">
        <v>0</v>
      </c>
      <c r="FI22" s="518">
        <v>0</v>
      </c>
      <c r="FJ22" s="518">
        <v>12.759404419999999</v>
      </c>
      <c r="FK22" s="518">
        <v>0</v>
      </c>
      <c r="FL22" s="518">
        <v>0</v>
      </c>
      <c r="FM22" s="518">
        <f t="shared" si="11"/>
        <v>20.49302767</v>
      </c>
      <c r="FO22" s="518">
        <v>0</v>
      </c>
      <c r="FP22" s="518">
        <v>0</v>
      </c>
      <c r="FQ22" s="518">
        <v>0</v>
      </c>
      <c r="FR22" s="518">
        <f>+SUM(FO22:FQ22)</f>
        <v>0</v>
      </c>
      <c r="FT22" s="708"/>
    </row>
    <row r="23" spans="2:176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0.16500000000000001</v>
      </c>
      <c r="DI23" s="518">
        <f t="shared" si="7"/>
        <v>0.16500000000000001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8.6626880000000003E-2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9.032438000000001E-2</v>
      </c>
      <c r="EH23" s="518">
        <v>0</v>
      </c>
      <c r="EI23" s="518">
        <v>8.597776E-2</v>
      </c>
      <c r="EJ23" s="518">
        <v>0</v>
      </c>
      <c r="EK23" s="518">
        <f t="shared" si="9"/>
        <v>0.26292902000000001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8.8573800000000008E-2</v>
      </c>
      <c r="FM23" s="518">
        <f t="shared" si="11"/>
        <v>8.8573800000000008E-2</v>
      </c>
      <c r="FO23" s="518">
        <v>0</v>
      </c>
      <c r="FP23" s="518">
        <v>0</v>
      </c>
      <c r="FQ23" s="518">
        <v>0</v>
      </c>
      <c r="FR23" s="518">
        <f>+SUM(FO23:FQ23)</f>
        <v>0</v>
      </c>
      <c r="FT23" s="708"/>
    </row>
    <row r="24" spans="2:176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v>0</v>
      </c>
      <c r="FQ24" s="518">
        <v>0</v>
      </c>
      <c r="FR24" s="518">
        <f>+SUM(FO24:FQ24)</f>
        <v>0</v>
      </c>
      <c r="FT24" s="708"/>
    </row>
    <row r="25" spans="2:176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v>0</v>
      </c>
      <c r="FQ25" s="518">
        <v>0</v>
      </c>
      <c r="FR25" s="518">
        <f>+SUM(FO25:FQ25)</f>
        <v>0</v>
      </c>
      <c r="FT25" s="708"/>
    </row>
    <row r="26" spans="2:176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518">
        <f t="shared" si="10"/>
        <v>0</v>
      </c>
      <c r="EZ26" s="519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0</v>
      </c>
      <c r="FM26" s="518">
        <f t="shared" si="11"/>
        <v>0</v>
      </c>
      <c r="FO26" s="518">
        <v>0</v>
      </c>
      <c r="FP26" s="518">
        <v>0</v>
      </c>
      <c r="FQ26" s="518">
        <v>0</v>
      </c>
      <c r="FR26" s="518">
        <f>+SUM(FO26:FQ26)</f>
        <v>0</v>
      </c>
      <c r="FT26" s="708"/>
    </row>
    <row r="27" spans="2:176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>
        <v>0</v>
      </c>
      <c r="EQ27" s="518">
        <v>0</v>
      </c>
      <c r="ER27" s="518">
        <v>0</v>
      </c>
      <c r="ES27" s="518">
        <v>0</v>
      </c>
      <c r="ET27" s="518">
        <v>0</v>
      </c>
      <c r="EU27" s="518">
        <v>0</v>
      </c>
      <c r="EV27" s="518">
        <v>0</v>
      </c>
      <c r="EW27" s="518">
        <v>0</v>
      </c>
      <c r="EX27" s="518">
        <v>0</v>
      </c>
      <c r="EY27" s="15">
        <f t="shared" si="10"/>
        <v>0</v>
      </c>
      <c r="EZ27" s="16"/>
      <c r="FA27" s="518">
        <v>0</v>
      </c>
      <c r="FB27" s="518">
        <v>0</v>
      </c>
      <c r="FC27" s="518">
        <v>0</v>
      </c>
      <c r="FD27" s="518">
        <v>0</v>
      </c>
      <c r="FE27" s="518">
        <v>0</v>
      </c>
      <c r="FF27" s="518">
        <v>0</v>
      </c>
      <c r="FG27" s="518">
        <v>0</v>
      </c>
      <c r="FH27" s="518">
        <v>0</v>
      </c>
      <c r="FI27" s="518">
        <v>0</v>
      </c>
      <c r="FJ27" s="518">
        <v>0</v>
      </c>
      <c r="FK27" s="518">
        <v>0</v>
      </c>
      <c r="FL27" s="518">
        <v>0</v>
      </c>
      <c r="FM27" s="15">
        <f t="shared" si="11"/>
        <v>0</v>
      </c>
      <c r="FO27" s="518">
        <v>0</v>
      </c>
      <c r="FP27" s="518">
        <v>0</v>
      </c>
      <c r="FQ27" s="518">
        <v>4.0068339999999996</v>
      </c>
      <c r="FR27" s="15">
        <f>+SUM(FO27:FQ27)</f>
        <v>4.0068339999999996</v>
      </c>
      <c r="FT27" s="708"/>
    </row>
    <row r="28" spans="2:176" ht="15.75" x14ac:dyDescent="0.25">
      <c r="B28" s="694" t="s">
        <v>737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3</v>
      </c>
      <c r="FM28" s="15">
        <f t="shared" si="11"/>
        <v>3</v>
      </c>
      <c r="FO28" s="15">
        <v>0</v>
      </c>
      <c r="FP28" s="15">
        <v>0</v>
      </c>
      <c r="FQ28" s="15">
        <v>0</v>
      </c>
      <c r="FR28" s="15">
        <f>+SUM(FO28:FQ28)</f>
        <v>0</v>
      </c>
      <c r="FT28" s="708"/>
    </row>
    <row r="29" spans="2:176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v>0</v>
      </c>
      <c r="FQ29" s="15">
        <v>0</v>
      </c>
      <c r="FR29" s="15">
        <f>+SUM(FO29:FQ29)</f>
        <v>0</v>
      </c>
      <c r="FT29" s="708"/>
    </row>
    <row r="30" spans="2:176" ht="16.5" customHeight="1" x14ac:dyDescent="0.25">
      <c r="B30" s="698" t="s">
        <v>682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0</v>
      </c>
      <c r="EX30" s="15">
        <v>0</v>
      </c>
      <c r="EY30" s="15">
        <f t="shared" si="10"/>
        <v>0</v>
      </c>
      <c r="EZ30" s="16"/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0</v>
      </c>
      <c r="FJ30" s="15">
        <v>0</v>
      </c>
      <c r="FK30" s="15">
        <v>0</v>
      </c>
      <c r="FL30" s="15">
        <v>0</v>
      </c>
      <c r="FM30" s="15">
        <f t="shared" si="11"/>
        <v>0</v>
      </c>
      <c r="FO30" s="15">
        <v>0</v>
      </c>
      <c r="FP30" s="15">
        <v>0</v>
      </c>
      <c r="FQ30" s="15">
        <v>0</v>
      </c>
      <c r="FR30" s="15">
        <f>+SUM(FO30:FQ30)</f>
        <v>0</v>
      </c>
      <c r="FT30" s="708"/>
    </row>
    <row r="31" spans="2:176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>
        <v>0</v>
      </c>
      <c r="EQ31" s="518">
        <v>0</v>
      </c>
      <c r="ER31" s="518">
        <v>0</v>
      </c>
      <c r="ES31" s="518">
        <v>0</v>
      </c>
      <c r="ET31" s="518">
        <v>0</v>
      </c>
      <c r="EU31" s="518">
        <v>0</v>
      </c>
      <c r="EV31" s="518">
        <v>0</v>
      </c>
      <c r="EW31" s="518">
        <v>0</v>
      </c>
      <c r="EX31" s="518">
        <v>0</v>
      </c>
      <c r="EY31" s="15">
        <f t="shared" si="10"/>
        <v>0</v>
      </c>
      <c r="EZ31" s="16"/>
      <c r="FA31" s="518">
        <v>0</v>
      </c>
      <c r="FB31" s="518">
        <v>0</v>
      </c>
      <c r="FC31" s="518">
        <v>0</v>
      </c>
      <c r="FD31" s="518">
        <v>0</v>
      </c>
      <c r="FE31" s="518">
        <v>0</v>
      </c>
      <c r="FF31" s="518">
        <v>0</v>
      </c>
      <c r="FG31" s="518">
        <v>0</v>
      </c>
      <c r="FH31" s="518">
        <v>0</v>
      </c>
      <c r="FI31" s="518">
        <v>0</v>
      </c>
      <c r="FJ31" s="518">
        <v>0</v>
      </c>
      <c r="FK31" s="518">
        <v>0</v>
      </c>
      <c r="FL31" s="518">
        <v>0</v>
      </c>
      <c r="FM31" s="15">
        <f t="shared" si="11"/>
        <v>0</v>
      </c>
      <c r="FO31" s="518">
        <v>0</v>
      </c>
      <c r="FP31" s="518">
        <v>0</v>
      </c>
      <c r="FQ31" s="518">
        <v>0</v>
      </c>
      <c r="FR31" s="15">
        <f>+SUM(FO31:FQ31)</f>
        <v>0</v>
      </c>
      <c r="FT31" s="708"/>
    </row>
    <row r="32" spans="2:176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f t="shared" si="10"/>
        <v>0</v>
      </c>
      <c r="EZ32" s="16"/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0</v>
      </c>
      <c r="FJ32" s="15">
        <v>0</v>
      </c>
      <c r="FK32" s="15">
        <v>0</v>
      </c>
      <c r="FL32" s="15">
        <v>0</v>
      </c>
      <c r="FM32" s="15">
        <f t="shared" si="11"/>
        <v>0</v>
      </c>
      <c r="FO32" s="15">
        <v>0</v>
      </c>
      <c r="FP32" s="15">
        <v>0</v>
      </c>
      <c r="FQ32" s="15">
        <v>0</v>
      </c>
      <c r="FR32" s="15">
        <f>+SUM(FO32:FQ32)</f>
        <v>0</v>
      </c>
      <c r="FT32" s="708"/>
    </row>
    <row r="33" spans="2:176" ht="15.75" x14ac:dyDescent="0.25">
      <c r="B33" s="690" t="s">
        <v>40</v>
      </c>
      <c r="C33" s="20">
        <f>+C34+C36+C37+C41+C42</f>
        <v>-28.206821780600293</v>
      </c>
      <c r="D33" s="20">
        <f t="shared" ref="D33:N33" si="96">+D34+D36+D37+D41+D42</f>
        <v>50.188833687118233</v>
      </c>
      <c r="E33" s="20">
        <f t="shared" si="96"/>
        <v>131.11911912835484</v>
      </c>
      <c r="F33" s="20">
        <f t="shared" si="96"/>
        <v>103.15977168432778</v>
      </c>
      <c r="G33" s="20">
        <f t="shared" si="96"/>
        <v>-57.432141775772855</v>
      </c>
      <c r="H33" s="20">
        <f t="shared" si="96"/>
        <v>-15.310375521210432</v>
      </c>
      <c r="I33" s="20">
        <f t="shared" si="96"/>
        <v>-23.695961413372604</v>
      </c>
      <c r="J33" s="20">
        <f t="shared" si="96"/>
        <v>59.716864571707191</v>
      </c>
      <c r="K33" s="20">
        <f t="shared" si="96"/>
        <v>104.207048996233</v>
      </c>
      <c r="L33" s="20">
        <f t="shared" si="96"/>
        <v>36.151102823401168</v>
      </c>
      <c r="M33" s="20">
        <f t="shared" si="96"/>
        <v>57.493479566903133</v>
      </c>
      <c r="N33" s="20">
        <f t="shared" si="96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97">+R34+R36+R37+R41+R42</f>
        <v>125.89381353312316</v>
      </c>
      <c r="S33" s="20">
        <f t="shared" ref="S33" si="98">+S34+S36+S37+S41+S42</f>
        <v>-83.376196743125831</v>
      </c>
      <c r="T33" s="20">
        <f t="shared" ref="T33" si="99">+T34+T36+T37+T41+T42</f>
        <v>-25.388358440458184</v>
      </c>
      <c r="U33" s="20">
        <f t="shared" ref="U33" si="100">+U34+U36+U37+U41+U42</f>
        <v>-43.112821559810378</v>
      </c>
      <c r="V33" s="20">
        <f t="shared" ref="V33" si="101">+V34+V36+V37+V41+V42</f>
        <v>-110.60304587605881</v>
      </c>
      <c r="W33" s="20">
        <f t="shared" ref="W33" si="102">+W34+W36+W37+W41+W42</f>
        <v>74.945743163691773</v>
      </c>
      <c r="X33" s="20">
        <f t="shared" ref="X33" si="103">+X34+X36+X37+X41+X42</f>
        <v>150.43981103902033</v>
      </c>
      <c r="Y33" s="20">
        <f t="shared" ref="Y33" si="104">+Y34+Y36+Y37+Y41+Y42</f>
        <v>-1318.5407724029317</v>
      </c>
      <c r="Z33" s="20">
        <f t="shared" ref="Z33" si="105">+Z34+Z36+Z37+Z41+Z42</f>
        <v>65.539211202377302</v>
      </c>
      <c r="AA33" s="20">
        <f t="shared" ref="AA33" si="106">+AA34+AA36+AA37+AA41+AA42</f>
        <v>-163.20971166135888</v>
      </c>
      <c r="AB33" s="20">
        <f t="shared" ref="AB33" si="107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108">+AF34+AF36+AF37+AF41+AF42</f>
        <v>238.00156101371203</v>
      </c>
      <c r="AG33" s="20">
        <f t="shared" ref="AG33" si="109">+AG34+AG36+AG37+AG41+AG42</f>
        <v>-4.710174078558957</v>
      </c>
      <c r="AH33" s="20">
        <f t="shared" ref="AH33" si="110">+AH34+AH36+AH37+AH41+AH42</f>
        <v>125.3632627928563</v>
      </c>
      <c r="AI33" s="20">
        <f t="shared" ref="AI33" si="111">+AI34+AI36+AI37+AI41+AI42</f>
        <v>112.5715281838102</v>
      </c>
      <c r="AJ33" s="20">
        <f t="shared" ref="AJ33" si="112">+AJ34+AJ36+AJ37+AJ41+AJ42</f>
        <v>-4.4313101825424281</v>
      </c>
      <c r="AK33" s="20">
        <f t="shared" ref="AK33" si="113">+AK34+AK36+AK37+AK41+AK42</f>
        <v>-221.34346325277829</v>
      </c>
      <c r="AL33" s="20">
        <f t="shared" ref="AL33" si="114">+AL34+AL36+AL37+AL41+AL42</f>
        <v>214.85067735007354</v>
      </c>
      <c r="AM33" s="20">
        <f t="shared" ref="AM33" si="115">+AM34+AM36+AM37+AM41+AM42</f>
        <v>173.77653771862481</v>
      </c>
      <c r="AN33" s="20">
        <f t="shared" ref="AN33" si="116">+AN34+AN36+AN37+AN41+AN42</f>
        <v>142.26983321363477</v>
      </c>
      <c r="AO33" s="20">
        <f t="shared" ref="AO33" si="117">+AO34+AO36+AO37+AO41+AO42</f>
        <v>194.65830488946153</v>
      </c>
      <c r="AP33" s="20">
        <f t="shared" ref="AP33" si="118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19">+AT34+AT36+AT37+AT41+AT42</f>
        <v>53.964695327589034</v>
      </c>
      <c r="AU33" s="20">
        <f t="shared" ref="AU33" si="120">+AU34+AU36+AU37+AU41+AU42</f>
        <v>249.28481810639235</v>
      </c>
      <c r="AV33" s="20">
        <f t="shared" ref="AV33" si="121">+AV34+AV36+AV37+AV41+AV42</f>
        <v>218.30716016522192</v>
      </c>
      <c r="AW33" s="20">
        <f t="shared" ref="AW33" si="122">+AW34+AW36+AW37+AW41+AW42</f>
        <v>132.63087946605893</v>
      </c>
      <c r="AX33" s="20">
        <f t="shared" ref="AX33" si="123">+AX34+AX36+AX37+AX41+AX42</f>
        <v>332.59407873890166</v>
      </c>
      <c r="AY33" s="20">
        <f t="shared" ref="AY33" si="124">+AY34+AY36+AY37+AY41+AY42</f>
        <v>157.75890288689018</v>
      </c>
      <c r="AZ33" s="20">
        <f t="shared" ref="AZ33" si="125">+AZ34+AZ36+AZ37+AZ41+AZ42</f>
        <v>71.385317031396113</v>
      </c>
      <c r="BA33" s="20">
        <f t="shared" ref="BA33" si="126">+BA34+BA36+BA37+BA41+BA42</f>
        <v>100.21503782884241</v>
      </c>
      <c r="BB33" s="20">
        <f t="shared" ref="BB33" si="127">+BB34+BB36+BB37+BB41+BB42</f>
        <v>254.7978313626368</v>
      </c>
      <c r="BC33" s="20">
        <f t="shared" ref="BC33" si="128">+BC34+BC36+BC37+BC41+BC42</f>
        <v>199.10789139582448</v>
      </c>
      <c r="BD33" s="20">
        <f t="shared" ref="BD33" si="129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30">+BH34+BH36+BH37+BH41+BH42</f>
        <v>-724.38841790013453</v>
      </c>
      <c r="BI33" s="20">
        <f t="shared" ref="BI33" si="131">+BI34+BI36+BI37+BI41+BI42</f>
        <v>-183.432071667755</v>
      </c>
      <c r="BJ33" s="20">
        <f t="shared" ref="BJ33" si="132">+BJ34+BJ36+BJ37+BJ41+BJ42</f>
        <v>143.76884080842032</v>
      </c>
      <c r="BK33" s="20">
        <f t="shared" ref="BK33" si="133">+BK34+BK36+BK37+BK41+BK42</f>
        <v>187.62691148887944</v>
      </c>
      <c r="BL33" s="20">
        <f t="shared" ref="BL33" si="134">+BL34+BL36+BL37+BL41+BL42</f>
        <v>16.036905697275898</v>
      </c>
      <c r="BM33" s="20">
        <f t="shared" ref="BM33" si="135">+BM34+BM36+BM37+BM41+BM42</f>
        <v>33.872095597710128</v>
      </c>
      <c r="BN33" s="20">
        <f t="shared" ref="BN33" si="136">+BN34+BN36+BN37+BN41+BN42</f>
        <v>152.99324177950291</v>
      </c>
      <c r="BO33" s="20">
        <f t="shared" ref="BO33" si="137">+BO34+BO36+BO37+BO41+BO42</f>
        <v>-483.95576325783759</v>
      </c>
      <c r="BP33" s="20">
        <f t="shared" ref="BP33" si="138">+BP34+BP36+BP37+BP41+BP42</f>
        <v>285.57128418082465</v>
      </c>
      <c r="BQ33" s="20">
        <f t="shared" ref="BQ33" si="139">+BQ34+BQ36+BQ37+BQ41+BQ42</f>
        <v>-261.82941526499081</v>
      </c>
      <c r="BR33" s="20">
        <f t="shared" ref="BR33" si="140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41">+BV34+BV36+BV37+BV41+BV42</f>
        <v>126.28239049744664</v>
      </c>
      <c r="BW33" s="20">
        <f t="shared" ref="BW33" si="142">+BW34+BW36+BW37+BW41+BW42</f>
        <v>50.852187622841079</v>
      </c>
      <c r="BX33" s="20">
        <f t="shared" ref="BX33" si="143">+BX34+BX36+BX37+BX41+BX42</f>
        <v>-245.73216243380088</v>
      </c>
      <c r="BY33" s="20">
        <f t="shared" ref="BY33" si="144">+BY34+BY36+BY37+BY41+BY42</f>
        <v>-180.68442471787512</v>
      </c>
      <c r="BZ33" s="20">
        <f t="shared" ref="BZ33" si="145">+BZ34+BZ36+BZ37+BZ41+BZ42</f>
        <v>-196.77655829662919</v>
      </c>
      <c r="CA33" s="20">
        <f t="shared" ref="CA33" si="146">+CA34+CA36+CA37+CA41+CA42</f>
        <v>354.76383047715871</v>
      </c>
      <c r="CB33" s="20">
        <f t="shared" ref="CB33" si="147">+CB34+CB36+CB37+CB41+CB42</f>
        <v>-296.46404163494105</v>
      </c>
      <c r="CC33" s="20">
        <f t="shared" ref="CC33" si="148">+CC34+CC36+CC37+CC41+CC42</f>
        <v>-124.27552598765236</v>
      </c>
      <c r="CD33" s="20">
        <f t="shared" ref="CD33" si="149">+CD34+CD36+CD37+CD41+CD42</f>
        <v>51.626173914483012</v>
      </c>
      <c r="CE33" s="20">
        <f t="shared" ref="CE33" si="150">+CE34+CE36+CE37+CE41+CE42</f>
        <v>-171.15648736992804</v>
      </c>
      <c r="CF33" s="20">
        <f t="shared" ref="CF33" si="151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52">+CJ34+CJ36+CJ37+CJ41+CJ42</f>
        <v>-0.36943412231506834</v>
      </c>
      <c r="CK33" s="20">
        <f t="shared" ref="CK33" si="153">+CK34+CK36+CK37+CK41+CK42</f>
        <v>138.31158026965511</v>
      </c>
      <c r="CL33" s="20">
        <f t="shared" ref="CL33" si="154">+CL34+CL36+CL37+CL41+CL42</f>
        <v>-60.158012464876762</v>
      </c>
      <c r="CM33" s="20">
        <f t="shared" ref="CM33" si="155">+CM34+CM36+CM37+CM41+CM42</f>
        <v>85.895858835956304</v>
      </c>
      <c r="CN33" s="20">
        <f t="shared" ref="CN33" si="156">+CN34+CN36+CN37+CN41+CN42</f>
        <v>-46.370683049702457</v>
      </c>
      <c r="CO33" s="20">
        <f t="shared" ref="CO33" si="157">+CO34+CO36+CO37+CO41+CO42</f>
        <v>97.077757883497156</v>
      </c>
      <c r="CP33" s="20">
        <f t="shared" ref="CP33" si="158">+CP34+CP36+CP37+CP41+CP42</f>
        <v>-45.780170759999699</v>
      </c>
      <c r="CQ33" s="20">
        <f t="shared" ref="CQ33" si="159">+CQ34+CQ36+CQ37+CQ41+CQ42</f>
        <v>-29.477285860092543</v>
      </c>
      <c r="CR33" s="20">
        <f t="shared" ref="CR33" si="160">+CR34+CR36+CR37+CR41+CR42</f>
        <v>-218.57223784999977</v>
      </c>
      <c r="CS33" s="20">
        <f t="shared" ref="CS33" si="161">+CS34+CS36+CS37+CS41+CS42</f>
        <v>-64.018587188845899</v>
      </c>
      <c r="CT33" s="20">
        <f t="shared" ref="CT33" si="162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63">+CX34+CX36+CX37+CX41+CX42</f>
        <v>-97.385626059214644</v>
      </c>
      <c r="CY33" s="20">
        <f t="shared" ref="CY33" si="164">+CY34+CY36+CY37+CY41+CY42</f>
        <v>-77.854982661636285</v>
      </c>
      <c r="CZ33" s="20">
        <f t="shared" ref="CZ33" si="165">+CZ34+CZ36+CZ37+CZ41+CZ42</f>
        <v>-9.7543602401355116</v>
      </c>
      <c r="DA33" s="20">
        <f t="shared" ref="DA33" si="166">+DA34+DA36+DA37+DA41+DA42</f>
        <v>-65.986660104107031</v>
      </c>
      <c r="DB33" s="20">
        <f t="shared" ref="DB33" si="167">+DB34+DB36+DB37+DB41+DB42</f>
        <v>136.17478110076402</v>
      </c>
      <c r="DC33" s="20">
        <f t="shared" ref="DC33" si="168">+DC34+DC36+DC37+DC41+DC42</f>
        <v>159.85420507357929</v>
      </c>
      <c r="DD33" s="20">
        <f t="shared" ref="DD33" si="169">+DD34+DD36+DD37+DD41+DD42</f>
        <v>132.24831804852289</v>
      </c>
      <c r="DE33" s="20">
        <f t="shared" ref="DE33" si="170">+DE34+DE36+DE37+DE41+DE42</f>
        <v>-141.98089481323939</v>
      </c>
      <c r="DF33" s="20">
        <f t="shared" ref="DF33" si="171">+DF34+DF36+DF37+DF41+DF42</f>
        <v>-13.610826645093285</v>
      </c>
      <c r="DG33" s="20">
        <f t="shared" ref="DG33" si="172">+DG34+DG36+DG37+DG41+DG42</f>
        <v>-16.541188215359011</v>
      </c>
      <c r="DH33" s="20">
        <f t="shared" ref="DH33" si="173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74">+DL34+DL36+DL37+DL41+DL42</f>
        <v>28.325783560000026</v>
      </c>
      <c r="DM33" s="20">
        <f t="shared" ref="DM33" si="175">+DM34+DM36+DM37+DM41+DM42</f>
        <v>127.34643971000006</v>
      </c>
      <c r="DN33" s="20">
        <f t="shared" ref="DN33" si="176">+DN34+DN36+DN37+DN41+DN42</f>
        <v>-234.56837045999995</v>
      </c>
      <c r="DO33" s="20">
        <f t="shared" ref="DO33" si="177">+DO34+DO36+DO37+DO41+DO42</f>
        <v>-24.155087889999827</v>
      </c>
      <c r="DP33" s="20">
        <f t="shared" ref="DP33" si="178">+DP34+DP36+DP37+DP41+DP42</f>
        <v>-27.828769349999934</v>
      </c>
      <c r="DQ33" s="20">
        <f t="shared" ref="DQ33" si="179">+DQ34+DQ36+DQ37+DQ41+DQ42</f>
        <v>32.590157079999656</v>
      </c>
      <c r="DR33" s="20">
        <f t="shared" ref="DR33" si="180">+DR34+DR36+DR37+DR41+DR42</f>
        <v>63.192603239999897</v>
      </c>
      <c r="DS33" s="20">
        <f t="shared" ref="DS33" si="181">+DS34+DS36+DS37+DS41+DS42</f>
        <v>-370.40435486000081</v>
      </c>
      <c r="DT33" s="20">
        <f t="shared" ref="DT33" si="182">+DT34+DT36+DT37+DT41+DT42</f>
        <v>-25.909840599999782</v>
      </c>
      <c r="DU33" s="20">
        <f t="shared" ref="DU33" si="183">+DU34+DU36+DU37+DU41+DU42</f>
        <v>-6.3478989699992923</v>
      </c>
      <c r="DV33" s="20">
        <f t="shared" ref="DV33" si="184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85">+DZ34+DZ36+DZ37+DZ41+DZ42</f>
        <v>243.57497843999991</v>
      </c>
      <c r="EA33" s="20">
        <f t="shared" ref="EA33" si="186">+EA34+EA36+EA37+EA41+EA42</f>
        <v>163.76358394000005</v>
      </c>
      <c r="EB33" s="20">
        <f t="shared" ref="EB33" si="187">+EB34+EB36+EB37+EB41+EB42</f>
        <v>110.94532097000003</v>
      </c>
      <c r="EC33" s="20">
        <f t="shared" ref="EC33" si="188">+EC34+EC36+EC37+EC41+EC42</f>
        <v>-108.12381486999992</v>
      </c>
      <c r="ED33" s="20">
        <f t="shared" ref="ED33" si="189">+ED34+ED36+ED37+ED41+ED42</f>
        <v>78.017868505999942</v>
      </c>
      <c r="EE33" s="20">
        <f t="shared" ref="EE33" si="190">+EE34+EE36+EE37+EE41+EE42</f>
        <v>-182.43831128999949</v>
      </c>
      <c r="EF33" s="20">
        <f t="shared" ref="EF33" si="191">+EF34+EF36+EF37+EF41+EF42</f>
        <v>149.89962283629558</v>
      </c>
      <c r="EG33" s="20">
        <f t="shared" ref="EG33" si="192">+EG34+EG36+EG37+EG41+EG42</f>
        <v>60.395168196296567</v>
      </c>
      <c r="EH33" s="20">
        <f t="shared" ref="EH33" si="193">+EH34+EH36+EH37+EH41+EH42</f>
        <v>-13.447978443703285</v>
      </c>
      <c r="EI33" s="20">
        <f t="shared" ref="EI33" si="194">+EI34+EI36+EI37+EI41+EI42</f>
        <v>-249.29941058370378</v>
      </c>
      <c r="EJ33" s="20">
        <f t="shared" ref="EJ33" si="195">+EJ34+EJ36+EJ37+EJ41+EJ42</f>
        <v>-68.841795197036788</v>
      </c>
      <c r="EK33" s="20">
        <f t="shared" si="9"/>
        <v>168.33150911414879</v>
      </c>
      <c r="EL33" s="574"/>
      <c r="EM33" s="20">
        <f>+EM34+EM36+EM37+EM41+EM42</f>
        <v>-167.52999122000023</v>
      </c>
      <c r="EN33" s="20">
        <f t="shared" ref="EN33" si="196">+EN34+EN36+EN37+EN41+EN42</f>
        <v>-40.764783340000101</v>
      </c>
      <c r="EO33" s="20">
        <f t="shared" ref="EO33" si="197">+EO34+EO36+EO37+EO41+EO42</f>
        <v>-129.29981352899981</v>
      </c>
      <c r="EP33" s="20">
        <f t="shared" ref="EP33" si="198">+EP34+EP36+EP37+EP41+EP42</f>
        <v>-125.38704660999984</v>
      </c>
      <c r="EQ33" s="20">
        <f t="shared" ref="EQ33" si="199">+EQ34+EQ36+EQ37+EQ41+EQ42</f>
        <v>22.520316749999882</v>
      </c>
      <c r="ER33" s="20">
        <f t="shared" ref="ER33" si="200">+ER34+ER36+ER37+ER41+ER42</f>
        <v>-43.956954100000132</v>
      </c>
      <c r="ES33" s="20">
        <f t="shared" ref="ES33" si="201">+ES34+ES36+ES37+ES41+ES42</f>
        <v>61.233296439999876</v>
      </c>
      <c r="ET33" s="20">
        <f t="shared" ref="ET33" si="202">+ET34+ET36+ET37+ET41+ET42</f>
        <v>-126.0004623800009</v>
      </c>
      <c r="EU33" s="20">
        <f t="shared" ref="EU33" si="203">+EU34+EU36+EU37+EU41+EU42</f>
        <v>86.567854010001213</v>
      </c>
      <c r="EV33" s="20">
        <f t="shared" ref="EV33" si="204">+EV34+EV36+EV37+EV41+EV42</f>
        <v>-117.8609947099999</v>
      </c>
      <c r="EW33" s="20">
        <f t="shared" ref="EW33" si="205">+EW34+EW36+EW37+EW41+EW42</f>
        <v>-130.96611645000047</v>
      </c>
      <c r="EX33" s="20">
        <f t="shared" ref="EX33" si="206">+EX34+EX36+EX37+EX41+EX42</f>
        <v>-180.58234633228571</v>
      </c>
      <c r="EY33" s="20">
        <f t="shared" si="10"/>
        <v>-892.02704147128622</v>
      </c>
      <c r="EZ33" s="574"/>
      <c r="FA33" s="20">
        <f>+FA34+FA36+FA37+FA41+FA42</f>
        <v>-14.813938751486273</v>
      </c>
      <c r="FB33" s="20">
        <f t="shared" ref="FB33:FL33" si="207">+FB34+FB36+FB37+FB41+FB42</f>
        <v>342.12118869108343</v>
      </c>
      <c r="FC33" s="20">
        <f t="shared" si="207"/>
        <v>-321.73552451800697</v>
      </c>
      <c r="FD33" s="20">
        <f t="shared" si="207"/>
        <v>-137.25397865296279</v>
      </c>
      <c r="FE33" s="20">
        <f t="shared" si="207"/>
        <v>118.90013051025007</v>
      </c>
      <c r="FF33" s="20">
        <f t="shared" si="207"/>
        <v>-188.12498283121079</v>
      </c>
      <c r="FG33" s="20">
        <f t="shared" si="207"/>
        <v>-208.06558717969912</v>
      </c>
      <c r="FH33" s="20">
        <f t="shared" si="207"/>
        <v>0.47447287646432912</v>
      </c>
      <c r="FI33" s="20">
        <f t="shared" si="207"/>
        <v>-48.832533766528357</v>
      </c>
      <c r="FJ33" s="20">
        <f t="shared" si="207"/>
        <v>87.752630514062517</v>
      </c>
      <c r="FK33" s="20">
        <f t="shared" si="207"/>
        <v>-39.040478209833061</v>
      </c>
      <c r="FL33" s="20">
        <f t="shared" si="207"/>
        <v>26.924419365025102</v>
      </c>
      <c r="FM33" s="20">
        <f t="shared" si="11"/>
        <v>-381.69418195284186</v>
      </c>
      <c r="FO33" s="20">
        <f>+FO34+FO36+FO37+FO41+FO42</f>
        <v>101.81911169942998</v>
      </c>
      <c r="FP33" s="20">
        <f t="shared" ref="FP33:FQ33" si="208">+FP34+FP36+FP37+FP41+FP42</f>
        <v>186.45474422390117</v>
      </c>
      <c r="FQ33" s="20">
        <f t="shared" si="208"/>
        <v>49.730085262639768</v>
      </c>
      <c r="FR33" s="20">
        <f>+SUM(FO33:FQ33)</f>
        <v>338.00394118597092</v>
      </c>
      <c r="FT33" s="708"/>
    </row>
    <row r="34" spans="2:176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71.692456661667975</v>
      </c>
      <c r="G34" s="15">
        <v>50.583681001567278</v>
      </c>
      <c r="H34" s="15">
        <v>-130.59075524190104</v>
      </c>
      <c r="I34" s="15">
        <v>27.189861368405275</v>
      </c>
      <c r="J34" s="15">
        <v>25.237131787939969</v>
      </c>
      <c r="K34" s="15">
        <v>104.52287177357319</v>
      </c>
      <c r="L34" s="15">
        <v>8.2646894907413539</v>
      </c>
      <c r="M34" s="15">
        <v>136.50607245633171</v>
      </c>
      <c r="N34" s="15">
        <v>245.39833099336246</v>
      </c>
      <c r="O34" s="15">
        <f t="shared" si="0"/>
        <v>605.67137123157136</v>
      </c>
      <c r="P34" s="16"/>
      <c r="Q34" s="15">
        <v>-156.13730049234269</v>
      </c>
      <c r="R34" s="15">
        <v>125.56839869984431</v>
      </c>
      <c r="S34" s="15">
        <v>-78.835469903076017</v>
      </c>
      <c r="T34" s="15">
        <v>-27.950173269680235</v>
      </c>
      <c r="U34" s="15">
        <v>-46.648428643089218</v>
      </c>
      <c r="V34" s="15">
        <v>-112.82415230012363</v>
      </c>
      <c r="W34" s="15">
        <v>25.813414446975585</v>
      </c>
      <c r="X34" s="15">
        <v>157.9179962046322</v>
      </c>
      <c r="Y34" s="15">
        <v>-320.44990787621055</v>
      </c>
      <c r="Z34" s="15">
        <v>-27.40277883757291</v>
      </c>
      <c r="AA34" s="15">
        <v>-263.52218462554981</v>
      </c>
      <c r="AB34" s="15">
        <v>110.87085138568665</v>
      </c>
      <c r="AC34" s="15">
        <f t="shared" si="1"/>
        <v>-613.5997352105062</v>
      </c>
      <c r="AD34" s="16"/>
      <c r="AE34" s="15">
        <v>67.328993757374917</v>
      </c>
      <c r="AF34" s="15">
        <v>167.396896163712</v>
      </c>
      <c r="AG34" s="15">
        <v>-53.877283748558888</v>
      </c>
      <c r="AH34" s="15">
        <v>108.66102471552762</v>
      </c>
      <c r="AI34" s="15">
        <v>55.997937860310245</v>
      </c>
      <c r="AJ34" s="15">
        <v>-48.081288429261932</v>
      </c>
      <c r="AK34" s="15">
        <v>-340.84553055925608</v>
      </c>
      <c r="AL34" s="15">
        <v>165.83704949007353</v>
      </c>
      <c r="AM34" s="15">
        <v>177.6261552486248</v>
      </c>
      <c r="AN34" s="15">
        <v>142.3373406469633</v>
      </c>
      <c r="AO34" s="15">
        <v>197.20384720944088</v>
      </c>
      <c r="AP34" s="15">
        <v>416.95096229649499</v>
      </c>
      <c r="AQ34" s="15">
        <f t="shared" si="2"/>
        <v>1056.5361046514454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197.51396370522187</v>
      </c>
      <c r="AW34" s="15">
        <v>104.06004886605898</v>
      </c>
      <c r="AX34" s="15">
        <v>179.77494132890172</v>
      </c>
      <c r="AY34" s="15">
        <v>55.457606127046944</v>
      </c>
      <c r="AZ34" s="15">
        <v>46.653306081396131</v>
      </c>
      <c r="BA34" s="15">
        <v>17.559807518842433</v>
      </c>
      <c r="BB34" s="15">
        <v>140.89458249263677</v>
      </c>
      <c r="BC34" s="15">
        <v>184.0908867958245</v>
      </c>
      <c r="BD34" s="15">
        <v>123.28207604293846</v>
      </c>
      <c r="BE34" s="15">
        <f t="shared" si="3"/>
        <v>1113.9369194987262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-30.113422821579775</v>
      </c>
      <c r="BK34" s="15">
        <v>172.29132224887948</v>
      </c>
      <c r="BL34" s="15">
        <v>20.378483907275982</v>
      </c>
      <c r="BM34" s="15">
        <v>15.958901427710094</v>
      </c>
      <c r="BN34" s="15">
        <v>144.77589488950281</v>
      </c>
      <c r="BO34" s="15">
        <v>-4.8312394478374898</v>
      </c>
      <c r="BP34" s="15">
        <v>128.36411247082461</v>
      </c>
      <c r="BQ34" s="15">
        <v>-430.4012734849909</v>
      </c>
      <c r="BR34" s="15">
        <v>-427.89358542730707</v>
      </c>
      <c r="BS34" s="15">
        <f t="shared" si="4"/>
        <v>-1218.5968975941057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44.186497046199051</v>
      </c>
      <c r="BY34" s="15">
        <v>172.56813355212478</v>
      </c>
      <c r="BZ34" s="15">
        <v>-106.89600109662913</v>
      </c>
      <c r="CA34" s="15">
        <v>292.62878446715865</v>
      </c>
      <c r="CB34" s="15">
        <v>-174.58917974494108</v>
      </c>
      <c r="CC34" s="15">
        <v>-156.98018306765232</v>
      </c>
      <c r="CD34" s="15">
        <v>137.98788354448303</v>
      </c>
      <c r="CE34" s="15">
        <v>-259.38950719992812</v>
      </c>
      <c r="CF34" s="15">
        <v>119.8918401537054</v>
      </c>
      <c r="CG34" s="15">
        <f t="shared" si="5"/>
        <v>360.09940921446145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-48.324671604876684</v>
      </c>
      <c r="CM34" s="15">
        <v>81.951311035956294</v>
      </c>
      <c r="CN34" s="15">
        <v>-42.354223689702579</v>
      </c>
      <c r="CO34" s="15">
        <v>83.756590773497138</v>
      </c>
      <c r="CP34" s="15">
        <v>-39.748545679999694</v>
      </c>
      <c r="CQ34" s="15">
        <v>-22.680831580092516</v>
      </c>
      <c r="CR34" s="15">
        <v>-202.35555580999983</v>
      </c>
      <c r="CS34" s="15">
        <v>-72.394115518845922</v>
      </c>
      <c r="CT34" s="15">
        <v>144.26114769753281</v>
      </c>
      <c r="CU34" s="15">
        <f t="shared" si="6"/>
        <v>-6.1016415802257029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-8.2789847758916615</v>
      </c>
      <c r="DA34" s="15">
        <v>-62.541826548350912</v>
      </c>
      <c r="DB34" s="15">
        <v>131.42209651076411</v>
      </c>
      <c r="DC34" s="15">
        <v>172.66785160357929</v>
      </c>
      <c r="DD34" s="15">
        <v>165.21450938852277</v>
      </c>
      <c r="DE34" s="15">
        <v>-144.77895829639465</v>
      </c>
      <c r="DF34" s="15">
        <v>-2.9351868819379519</v>
      </c>
      <c r="DG34" s="15">
        <v>11.789682954640909</v>
      </c>
      <c r="DH34" s="15">
        <v>90.169706396304463</v>
      </c>
      <c r="DI34" s="15">
        <f t="shared" si="7"/>
        <v>243.18313790470106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-246.47836723</v>
      </c>
      <c r="DO34" s="15">
        <v>-48.56154634999973</v>
      </c>
      <c r="DP34" s="15">
        <v>-15.205246130000006</v>
      </c>
      <c r="DQ34" s="15">
        <v>36.311195239999634</v>
      </c>
      <c r="DR34" s="15">
        <v>60.834379009999921</v>
      </c>
      <c r="DS34" s="15">
        <v>-371.71420818000087</v>
      </c>
      <c r="DT34" s="15">
        <v>-23.97946633999986</v>
      </c>
      <c r="DU34" s="15">
        <v>-5.1873377199991637</v>
      </c>
      <c r="DV34" s="15">
        <v>13.908676020000485</v>
      </c>
      <c r="DW34" s="15">
        <f t="shared" si="8"/>
        <v>-526.42789169999958</v>
      </c>
      <c r="DX34" s="16"/>
      <c r="DY34" s="15">
        <v>-4.4537709400001262</v>
      </c>
      <c r="DZ34" s="15">
        <v>228.94932706000003</v>
      </c>
      <c r="EA34" s="15">
        <v>174.06777746</v>
      </c>
      <c r="EB34" s="15">
        <v>114.38648288000005</v>
      </c>
      <c r="EC34" s="15">
        <v>-87.563863669999932</v>
      </c>
      <c r="ED34" s="15">
        <v>18.15364828599995</v>
      </c>
      <c r="EE34" s="15">
        <v>-196.26871533999955</v>
      </c>
      <c r="EF34" s="15">
        <v>179.43134153629563</v>
      </c>
      <c r="EG34" s="15">
        <v>73.144021486296623</v>
      </c>
      <c r="EH34" s="15">
        <v>14.113884636296632</v>
      </c>
      <c r="EI34" s="15">
        <v>-55.412327143703834</v>
      </c>
      <c r="EJ34" s="15">
        <v>-36.210592987036648</v>
      </c>
      <c r="EK34" s="15">
        <f t="shared" si="9"/>
        <v>422.337213264149</v>
      </c>
      <c r="EL34" s="16"/>
      <c r="EM34" s="15">
        <v>-117.46032522000021</v>
      </c>
      <c r="EN34" s="15">
        <v>214.4637416599999</v>
      </c>
      <c r="EO34" s="15">
        <v>-172.6431715289998</v>
      </c>
      <c r="EP34" s="15">
        <v>-175.89918560999985</v>
      </c>
      <c r="EQ34" s="15">
        <v>53.757818749999885</v>
      </c>
      <c r="ER34" s="15">
        <v>-13.067239100000137</v>
      </c>
      <c r="ES34" s="15">
        <v>200.63190943999987</v>
      </c>
      <c r="ET34" s="15">
        <v>-23.529102380000907</v>
      </c>
      <c r="EU34" s="15">
        <v>104.66729701000121</v>
      </c>
      <c r="EV34" s="15">
        <v>-11.942683709999898</v>
      </c>
      <c r="EW34" s="15">
        <v>-17.423746450000451</v>
      </c>
      <c r="EX34" s="15">
        <v>79.118340667714293</v>
      </c>
      <c r="EY34" s="15">
        <f t="shared" si="10"/>
        <v>120.67365352871391</v>
      </c>
      <c r="EZ34" s="16"/>
      <c r="FA34" s="15">
        <v>-15.11080475148627</v>
      </c>
      <c r="FB34" s="15">
        <v>225.96878369108344</v>
      </c>
      <c r="FC34" s="15">
        <v>-82.041830518006989</v>
      </c>
      <c r="FD34" s="15">
        <v>-141.59110265296277</v>
      </c>
      <c r="FE34" s="15">
        <v>120.85705551025006</v>
      </c>
      <c r="FF34" s="15">
        <v>-188.35795283121078</v>
      </c>
      <c r="FG34" s="15">
        <v>-57.570065179699135</v>
      </c>
      <c r="FH34" s="15">
        <v>-149.99298812353567</v>
      </c>
      <c r="FI34" s="15">
        <v>-48.493685766528358</v>
      </c>
      <c r="FJ34" s="15">
        <v>38.450380514062516</v>
      </c>
      <c r="FK34" s="15">
        <v>-98.485821209833063</v>
      </c>
      <c r="FL34" s="15">
        <v>86.069777365025104</v>
      </c>
      <c r="FM34" s="15">
        <f t="shared" si="11"/>
        <v>-310.29825395284189</v>
      </c>
      <c r="FO34" s="15">
        <v>-99.921514300570024</v>
      </c>
      <c r="FP34" s="15">
        <v>186.08092122390116</v>
      </c>
      <c r="FQ34" s="15">
        <v>225.22511363263976</v>
      </c>
      <c r="FR34" s="15">
        <f>+SUM(FO34:FQ34)</f>
        <v>311.38452055597088</v>
      </c>
      <c r="FT34" s="708"/>
    </row>
    <row r="35" spans="2:176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52.630855512783214</v>
      </c>
      <c r="G35" s="15">
        <v>118.7133709719518</v>
      </c>
      <c r="H35" s="15">
        <v>-162.75866328600219</v>
      </c>
      <c r="I35" s="15">
        <v>53.921824205306308</v>
      </c>
      <c r="J35" s="15">
        <v>90.790647315948434</v>
      </c>
      <c r="K35" s="15">
        <v>91.276030973163088</v>
      </c>
      <c r="L35" s="15">
        <v>63.284051402441818</v>
      </c>
      <c r="M35" s="15">
        <v>224.06330811343156</v>
      </c>
      <c r="N35" s="15">
        <v>-28.904610427935268</v>
      </c>
      <c r="O35" s="15">
        <f t="shared" si="0"/>
        <v>380.9411980385741</v>
      </c>
      <c r="P35" s="16"/>
      <c r="Q35" s="15">
        <v>-105.92767125934404</v>
      </c>
      <c r="R35" s="15">
        <v>27.955463122843355</v>
      </c>
      <c r="S35" s="15">
        <v>-89.892036863975321</v>
      </c>
      <c r="T35" s="15">
        <v>1.5961957172980377</v>
      </c>
      <c r="U35" s="15">
        <v>19.705684944184732</v>
      </c>
      <c r="V35" s="15">
        <v>-4.6087188978749509</v>
      </c>
      <c r="W35" s="15">
        <v>-8.4282029783745998</v>
      </c>
      <c r="X35" s="15">
        <v>-104.63589398019121</v>
      </c>
      <c r="Y35" s="15">
        <v>-22.856305020311879</v>
      </c>
      <c r="Z35" s="15">
        <v>116.91930000110165</v>
      </c>
      <c r="AA35" s="15">
        <v>-203.97176047800065</v>
      </c>
      <c r="AB35" s="15">
        <v>93.195206885138475</v>
      </c>
      <c r="AC35" s="15">
        <f t="shared" si="1"/>
        <v>-280.9487388075064</v>
      </c>
      <c r="AD35" s="16"/>
      <c r="AE35" s="15">
        <v>-26.164590269625421</v>
      </c>
      <c r="AF35" s="15">
        <v>14.996222753162485</v>
      </c>
      <c r="AG35" s="15">
        <v>32.796267850010793</v>
      </c>
      <c r="AH35" s="15">
        <v>-14.246896488306021</v>
      </c>
      <c r="AI35" s="15">
        <v>50.256175456375473</v>
      </c>
      <c r="AJ35" s="15">
        <v>-46.424676151995307</v>
      </c>
      <c r="AK35" s="15">
        <v>-92.043314035327995</v>
      </c>
      <c r="AL35" s="15">
        <v>-28.005618341888152</v>
      </c>
      <c r="AM35" s="15">
        <v>-6.8903662075257444</v>
      </c>
      <c r="AN35" s="15">
        <v>103.85825527554955</v>
      </c>
      <c r="AO35" s="15">
        <v>62.500120378868814</v>
      </c>
      <c r="AP35" s="15">
        <v>744.97515276214676</v>
      </c>
      <c r="AQ35" s="15">
        <f t="shared" si="2"/>
        <v>795.60673298144525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84.50684754522203</v>
      </c>
      <c r="AW35" s="15">
        <v>-4.9073950339418388</v>
      </c>
      <c r="AX35" s="15">
        <v>145.86165276890355</v>
      </c>
      <c r="AY35" s="15">
        <v>165.75579553704566</v>
      </c>
      <c r="AZ35" s="15">
        <v>52.564575971395506</v>
      </c>
      <c r="BA35" s="15">
        <v>-294.62089092115605</v>
      </c>
      <c r="BB35" s="15">
        <v>9.3046159326234488</v>
      </c>
      <c r="BC35" s="15">
        <v>93.726905015836479</v>
      </c>
      <c r="BD35" s="15">
        <v>240.78583232293764</v>
      </c>
      <c r="BE35" s="15">
        <f t="shared" si="3"/>
        <v>-136.02439096127497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67.750560258420165</v>
      </c>
      <c r="BK35" s="15">
        <v>13.352568968880206</v>
      </c>
      <c r="BL35" s="15">
        <v>28.126932287275054</v>
      </c>
      <c r="BM35" s="15">
        <v>11.292997627708125</v>
      </c>
      <c r="BN35" s="15">
        <v>-5.7551902204955638</v>
      </c>
      <c r="BO35" s="15">
        <v>81.556453702162202</v>
      </c>
      <c r="BP35" s="15">
        <v>114.61013775082634</v>
      </c>
      <c r="BQ35" s="15">
        <v>29.8881226450074</v>
      </c>
      <c r="BR35" s="15">
        <v>35.498059262693687</v>
      </c>
      <c r="BS35" s="15">
        <f t="shared" si="4"/>
        <v>222.64044668589517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31.194566246202072</v>
      </c>
      <c r="BY35" s="15">
        <v>48.891754122123473</v>
      </c>
      <c r="BZ35" s="15">
        <v>55.029312023370892</v>
      </c>
      <c r="CA35" s="15">
        <v>-63.155373092840762</v>
      </c>
      <c r="CB35" s="15">
        <v>61.52157185505888</v>
      </c>
      <c r="CC35" s="15">
        <v>34.860086522348126</v>
      </c>
      <c r="CD35" s="15">
        <v>-7.4446121555174898</v>
      </c>
      <c r="CE35" s="15">
        <v>59.812119520070667</v>
      </c>
      <c r="CF35" s="15">
        <v>155.23443307370619</v>
      </c>
      <c r="CG35" s="15">
        <f t="shared" si="5"/>
        <v>380.17675173446077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-9.2166204192574099</v>
      </c>
      <c r="CM35" s="15">
        <v>9.6307902703367887</v>
      </c>
      <c r="CN35" s="15">
        <v>-19.322573539703868</v>
      </c>
      <c r="CO35" s="15">
        <v>27.383604093496018</v>
      </c>
      <c r="CP35" s="15">
        <v>23.262280410001551</v>
      </c>
      <c r="CQ35" s="15">
        <v>13.106562579908541</v>
      </c>
      <c r="CR35" s="15">
        <v>7.8487318799983825</v>
      </c>
      <c r="CS35" s="15">
        <v>34.293174087871193</v>
      </c>
      <c r="CT35" s="15">
        <v>56.727440947920037</v>
      </c>
      <c r="CU35" s="15">
        <f t="shared" si="6"/>
        <v>252.51379682687809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-3.0618994158908208</v>
      </c>
      <c r="DA35" s="15">
        <v>-63.601543128353256</v>
      </c>
      <c r="DB35" s="15">
        <v>29.545922660766337</v>
      </c>
      <c r="DC35" s="15">
        <v>-24.93718028641976</v>
      </c>
      <c r="DD35" s="15">
        <v>3.8763501785218466</v>
      </c>
      <c r="DE35" s="15">
        <v>4.1093171936064437</v>
      </c>
      <c r="DF35" s="15">
        <v>7.8753188880620826</v>
      </c>
      <c r="DG35" s="15">
        <v>-23.324823985359348</v>
      </c>
      <c r="DH35" s="15">
        <v>51.442459376303503</v>
      </c>
      <c r="DI35" s="15">
        <f t="shared" si="7"/>
        <v>92.852898267597055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40.311737319991892</v>
      </c>
      <c r="DO35" s="15">
        <v>-191.86518420000226</v>
      </c>
      <c r="DP35" s="15">
        <v>-53.128889490021237</v>
      </c>
      <c r="DQ35" s="15">
        <v>-17.282098390001721</v>
      </c>
      <c r="DR35" s="15">
        <v>26.406658960031109</v>
      </c>
      <c r="DS35" s="15">
        <v>68.87158282999394</v>
      </c>
      <c r="DT35" s="15">
        <v>-98.590763080001821</v>
      </c>
      <c r="DU35" s="15">
        <v>-106.78177796999684</v>
      </c>
      <c r="DV35" s="15">
        <v>90.544702226360101</v>
      </c>
      <c r="DW35" s="15">
        <f t="shared" si="8"/>
        <v>-162.9258389336392</v>
      </c>
      <c r="DX35" s="16"/>
      <c r="DY35" s="15">
        <v>-14.014930769999438</v>
      </c>
      <c r="DZ35" s="15">
        <v>137.56547457999986</v>
      </c>
      <c r="EA35" s="15">
        <v>145.41766146999959</v>
      </c>
      <c r="EB35" s="15">
        <v>27.265920470001156</v>
      </c>
      <c r="EC35" s="15">
        <v>-155.85558135000036</v>
      </c>
      <c r="ED35" s="15">
        <v>-8.3350873440002857</v>
      </c>
      <c r="EE35" s="15">
        <v>-121.26201271000062</v>
      </c>
      <c r="EF35" s="15">
        <v>124.31989766629592</v>
      </c>
      <c r="EG35" s="15">
        <v>-4.6312772837025342</v>
      </c>
      <c r="EH35" s="15">
        <v>9.8897395162968529</v>
      </c>
      <c r="EI35" s="15">
        <v>60.487005806295059</v>
      </c>
      <c r="EJ35" s="15">
        <v>-19.250297057036619</v>
      </c>
      <c r="EK35" s="15">
        <f t="shared" si="9"/>
        <v>181.59651299414861</v>
      </c>
      <c r="EL35" s="16"/>
      <c r="EM35" s="15">
        <v>22.946722959999704</v>
      </c>
      <c r="EN35" s="15">
        <v>167.82616290000016</v>
      </c>
      <c r="EO35" s="15">
        <v>-189.14660880900053</v>
      </c>
      <c r="EP35" s="15">
        <v>-64.697734349998953</v>
      </c>
      <c r="EQ35" s="15">
        <v>-14.672138090000743</v>
      </c>
      <c r="ER35" s="15">
        <v>-61.475162109998962</v>
      </c>
      <c r="ES35" s="15">
        <v>206.79721581999911</v>
      </c>
      <c r="ET35" s="15">
        <v>60.097363759998842</v>
      </c>
      <c r="EU35" s="15">
        <v>27.137444810001568</v>
      </c>
      <c r="EV35" s="15">
        <v>4.5826390799997512</v>
      </c>
      <c r="EW35" s="15">
        <v>26.972395279999731</v>
      </c>
      <c r="EX35" s="15">
        <v>139.73635638771418</v>
      </c>
      <c r="EY35" s="15">
        <f t="shared" si="10"/>
        <v>326.10465763871389</v>
      </c>
      <c r="EZ35" s="16"/>
      <c r="FA35" s="15">
        <v>-78.651092241486296</v>
      </c>
      <c r="FB35" s="15">
        <v>166.85532570108353</v>
      </c>
      <c r="FC35" s="15">
        <v>-39.524261498006823</v>
      </c>
      <c r="FD35" s="15">
        <v>-178.00402971296288</v>
      </c>
      <c r="FE35" s="15">
        <v>48.691218290249822</v>
      </c>
      <c r="FF35" s="15">
        <v>-165.15738809121044</v>
      </c>
      <c r="FG35" s="15">
        <v>-2.3606464296993934</v>
      </c>
      <c r="FH35" s="15">
        <v>-83.321409543535708</v>
      </c>
      <c r="FI35" s="15">
        <v>-84.337997926528175</v>
      </c>
      <c r="FJ35" s="15">
        <v>-62.421423275937741</v>
      </c>
      <c r="FK35" s="15">
        <v>91.726482580167072</v>
      </c>
      <c r="FL35" s="15">
        <v>74.183099675024962</v>
      </c>
      <c r="FM35" s="15">
        <f t="shared" si="11"/>
        <v>-312.32212247284207</v>
      </c>
      <c r="FO35" s="15">
        <v>-97.058039690570126</v>
      </c>
      <c r="FP35" s="15">
        <v>91.600786833901523</v>
      </c>
      <c r="FQ35" s="15">
        <v>183.18771003263919</v>
      </c>
      <c r="FR35" s="15">
        <f>+SUM(FO35:FQ35)</f>
        <v>177.73045717597057</v>
      </c>
      <c r="FT35" s="708"/>
    </row>
    <row r="36" spans="2:176" x14ac:dyDescent="0.25">
      <c r="B36" s="692" t="s">
        <v>735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>
        <v>50</v>
      </c>
      <c r="EQ36" s="15">
        <v>-30</v>
      </c>
      <c r="ER36" s="15">
        <v>-30</v>
      </c>
      <c r="ES36" s="15">
        <v>-140</v>
      </c>
      <c r="ET36" s="15">
        <v>-100</v>
      </c>
      <c r="EU36" s="15">
        <v>-20</v>
      </c>
      <c r="EV36" s="15">
        <v>-106</v>
      </c>
      <c r="EW36" s="15">
        <v>-114</v>
      </c>
      <c r="EX36" s="15">
        <v>-260</v>
      </c>
      <c r="EY36" s="15">
        <f t="shared" si="10"/>
        <v>-1010</v>
      </c>
      <c r="EZ36" s="16"/>
      <c r="FA36" s="15">
        <v>0</v>
      </c>
      <c r="FB36" s="15">
        <v>118</v>
      </c>
      <c r="FC36" s="15">
        <v>-240</v>
      </c>
      <c r="FD36" s="15">
        <v>0</v>
      </c>
      <c r="FE36" s="15">
        <v>0</v>
      </c>
      <c r="FF36" s="15">
        <v>0</v>
      </c>
      <c r="FG36" s="15">
        <v>-150</v>
      </c>
      <c r="FH36" s="15">
        <v>150</v>
      </c>
      <c r="FI36" s="15">
        <v>0</v>
      </c>
      <c r="FJ36" s="15">
        <v>50</v>
      </c>
      <c r="FK36" s="15">
        <v>60</v>
      </c>
      <c r="FL36" s="15">
        <v>-60</v>
      </c>
      <c r="FM36" s="15">
        <f t="shared" si="11"/>
        <v>-72</v>
      </c>
      <c r="FO36" s="15">
        <v>202</v>
      </c>
      <c r="FP36" s="15">
        <v>0</v>
      </c>
      <c r="FQ36" s="15">
        <v>-175.68170936999999</v>
      </c>
      <c r="FR36" s="15">
        <f>+SUM(FO36:FQ36)</f>
        <v>26.318290630000007</v>
      </c>
      <c r="FT36" s="708"/>
    </row>
    <row r="37" spans="2:176" x14ac:dyDescent="0.25">
      <c r="B37" s="692" t="s">
        <v>685</v>
      </c>
      <c r="C37" s="15">
        <f>+SUM(C38:C40)</f>
        <v>-1.2708909480352304E-9</v>
      </c>
      <c r="D37" s="15">
        <f t="shared" ref="D37:N37" si="209">+SUM(D38:D40)</f>
        <v>8.4600060290540569E-10</v>
      </c>
      <c r="E37" s="15">
        <f t="shared" si="209"/>
        <v>74.280422090000002</v>
      </c>
      <c r="F37" s="15">
        <f t="shared" si="209"/>
        <v>20.113137800000001</v>
      </c>
      <c r="G37" s="15">
        <f t="shared" si="209"/>
        <v>0</v>
      </c>
      <c r="H37" s="15">
        <f t="shared" si="209"/>
        <v>0</v>
      </c>
      <c r="I37" s="15">
        <f t="shared" si="209"/>
        <v>-50.000000004437744</v>
      </c>
      <c r="J37" s="15">
        <f t="shared" si="209"/>
        <v>25.075555561107475</v>
      </c>
      <c r="K37" s="15">
        <f t="shared" si="209"/>
        <v>0</v>
      </c>
      <c r="L37" s="15">
        <f t="shared" si="209"/>
        <v>25.08223611</v>
      </c>
      <c r="M37" s="15">
        <f t="shared" si="209"/>
        <v>-74.999999998894197</v>
      </c>
      <c r="N37" s="15">
        <f t="shared" si="209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210">+SUM(R38:R40)</f>
        <v>8.3600003328641037E-2</v>
      </c>
      <c r="S37" s="15">
        <f t="shared" si="210"/>
        <v>7.7458329999991804E-2</v>
      </c>
      <c r="T37" s="15">
        <f t="shared" si="210"/>
        <v>-7.2814287932487787E-10</v>
      </c>
      <c r="U37" s="15">
        <f t="shared" si="210"/>
        <v>0.16379225332864422</v>
      </c>
      <c r="V37" s="15">
        <f t="shared" si="210"/>
        <v>7.7458328890514849E-2</v>
      </c>
      <c r="W37" s="15">
        <f t="shared" si="210"/>
        <v>49.080513886765999</v>
      </c>
      <c r="X37" s="15">
        <f t="shared" si="210"/>
        <v>-4.9999999955620522</v>
      </c>
      <c r="Y37" s="15">
        <f t="shared" si="210"/>
        <v>-1.9926805566713544</v>
      </c>
      <c r="Z37" s="15">
        <f t="shared" si="210"/>
        <v>7.0098583300000001</v>
      </c>
      <c r="AA37" s="15">
        <f t="shared" si="210"/>
        <v>-14.999999996671539</v>
      </c>
      <c r="AB37" s="15">
        <f t="shared" si="210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211">+SUM(AF38:AF40)</f>
        <v>10.021125</v>
      </c>
      <c r="AG37" s="15">
        <f t="shared" si="211"/>
        <v>10.01885</v>
      </c>
      <c r="AH37" s="15">
        <f t="shared" si="211"/>
        <v>-9.9999999966713542</v>
      </c>
      <c r="AI37" s="15">
        <f t="shared" si="211"/>
        <v>-7.9859166699999999</v>
      </c>
      <c r="AJ37" s="15">
        <f t="shared" si="211"/>
        <v>-4.972639997780508</v>
      </c>
      <c r="AK37" s="15">
        <f t="shared" si="211"/>
        <v>10.021883328477784</v>
      </c>
      <c r="AL37" s="15">
        <f t="shared" si="211"/>
        <v>10.04903889</v>
      </c>
      <c r="AM37" s="15">
        <f t="shared" si="211"/>
        <v>-9.9957750000000001</v>
      </c>
      <c r="AN37" s="15">
        <f t="shared" si="211"/>
        <v>3.7499966715395239E-3</v>
      </c>
      <c r="AO37" s="15">
        <f t="shared" si="211"/>
        <v>-2.0716083299793997</v>
      </c>
      <c r="AP37" s="15">
        <f t="shared" si="211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212">+SUM(AT38:AT40)</f>
        <v>5.0070416699999996</v>
      </c>
      <c r="AU37" s="15">
        <f t="shared" si="212"/>
        <v>0</v>
      </c>
      <c r="AV37" s="15">
        <f t="shared" si="212"/>
        <v>5.1389866699999995</v>
      </c>
      <c r="AW37" s="15">
        <f t="shared" si="212"/>
        <v>0</v>
      </c>
      <c r="AX37" s="15">
        <f t="shared" si="212"/>
        <v>0</v>
      </c>
      <c r="AY37" s="15">
        <f t="shared" si="212"/>
        <v>-1.5686829613059672E-10</v>
      </c>
      <c r="AZ37" s="15">
        <f t="shared" si="212"/>
        <v>0</v>
      </c>
      <c r="BA37" s="15">
        <f t="shared" si="212"/>
        <v>0</v>
      </c>
      <c r="BB37" s="15">
        <f t="shared" si="212"/>
        <v>0</v>
      </c>
      <c r="BC37" s="15">
        <f t="shared" si="212"/>
        <v>0</v>
      </c>
      <c r="BD37" s="15">
        <f t="shared" si="212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213">+SUM(BH38:BH40)</f>
        <v>0</v>
      </c>
      <c r="BI37" s="15">
        <f t="shared" si="213"/>
        <v>0</v>
      </c>
      <c r="BJ37" s="15">
        <f t="shared" si="213"/>
        <v>0</v>
      </c>
      <c r="BK37" s="15">
        <f t="shared" si="213"/>
        <v>0</v>
      </c>
      <c r="BL37" s="15">
        <f t="shared" si="213"/>
        <v>0</v>
      </c>
      <c r="BM37" s="15">
        <f t="shared" si="213"/>
        <v>0</v>
      </c>
      <c r="BN37" s="15">
        <f t="shared" si="213"/>
        <v>0</v>
      </c>
      <c r="BO37" s="15">
        <f t="shared" si="213"/>
        <v>0</v>
      </c>
      <c r="BP37" s="15">
        <f t="shared" si="213"/>
        <v>0</v>
      </c>
      <c r="BQ37" s="15">
        <f t="shared" si="213"/>
        <v>0</v>
      </c>
      <c r="BR37" s="15">
        <f t="shared" si="213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214">+SUM(BV38:BV40)</f>
        <v>0</v>
      </c>
      <c r="BW37" s="15">
        <f t="shared" si="214"/>
        <v>0</v>
      </c>
      <c r="BX37" s="15">
        <f t="shared" si="214"/>
        <v>0</v>
      </c>
      <c r="BY37" s="15">
        <f t="shared" si="214"/>
        <v>0</v>
      </c>
      <c r="BZ37" s="15">
        <f t="shared" si="214"/>
        <v>0</v>
      </c>
      <c r="CA37" s="15">
        <f t="shared" si="214"/>
        <v>0</v>
      </c>
      <c r="CB37" s="15">
        <f t="shared" si="214"/>
        <v>0</v>
      </c>
      <c r="CC37" s="15">
        <f t="shared" si="214"/>
        <v>0</v>
      </c>
      <c r="CD37" s="15">
        <f t="shared" si="214"/>
        <v>0</v>
      </c>
      <c r="CE37" s="15">
        <f t="shared" si="214"/>
        <v>0</v>
      </c>
      <c r="CF37" s="15">
        <f t="shared" si="214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15">+SUM(CJ38:CJ40)</f>
        <v>0</v>
      </c>
      <c r="CK37" s="15">
        <f t="shared" si="215"/>
        <v>0</v>
      </c>
      <c r="CL37" s="15">
        <f t="shared" si="215"/>
        <v>0</v>
      </c>
      <c r="CM37" s="15">
        <f t="shared" si="215"/>
        <v>0</v>
      </c>
      <c r="CN37" s="15">
        <f t="shared" si="215"/>
        <v>0</v>
      </c>
      <c r="CO37" s="15">
        <f t="shared" si="215"/>
        <v>0</v>
      </c>
      <c r="CP37" s="15">
        <f t="shared" si="215"/>
        <v>0</v>
      </c>
      <c r="CQ37" s="15">
        <f t="shared" si="215"/>
        <v>0</v>
      </c>
      <c r="CR37" s="15">
        <f t="shared" si="215"/>
        <v>0</v>
      </c>
      <c r="CS37" s="15">
        <f t="shared" si="215"/>
        <v>0</v>
      </c>
      <c r="CT37" s="15">
        <f t="shared" si="215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16">+SUM(CX38:CX40)</f>
        <v>0</v>
      </c>
      <c r="CY37" s="15">
        <f t="shared" si="216"/>
        <v>0</v>
      </c>
      <c r="CZ37" s="15">
        <f t="shared" si="216"/>
        <v>0</v>
      </c>
      <c r="DA37" s="15">
        <f t="shared" si="216"/>
        <v>0</v>
      </c>
      <c r="DB37" s="15">
        <f t="shared" si="216"/>
        <v>0</v>
      </c>
      <c r="DC37" s="15">
        <f t="shared" si="216"/>
        <v>0</v>
      </c>
      <c r="DD37" s="15">
        <f t="shared" si="216"/>
        <v>0</v>
      </c>
      <c r="DE37" s="15">
        <f t="shared" si="216"/>
        <v>0</v>
      </c>
      <c r="DF37" s="15">
        <f t="shared" si="216"/>
        <v>0</v>
      </c>
      <c r="DG37" s="15">
        <f t="shared" si="216"/>
        <v>0</v>
      </c>
      <c r="DH37" s="15">
        <f t="shared" si="216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17">+SUM(DL38:DL40)</f>
        <v>0</v>
      </c>
      <c r="DM37" s="15">
        <f t="shared" si="217"/>
        <v>0</v>
      </c>
      <c r="DN37" s="15">
        <f t="shared" si="217"/>
        <v>0</v>
      </c>
      <c r="DO37" s="15">
        <f t="shared" si="217"/>
        <v>0</v>
      </c>
      <c r="DP37" s="15">
        <f t="shared" si="217"/>
        <v>0</v>
      </c>
      <c r="DQ37" s="15">
        <f t="shared" si="217"/>
        <v>0</v>
      </c>
      <c r="DR37" s="15">
        <f t="shared" si="217"/>
        <v>0</v>
      </c>
      <c r="DS37" s="15">
        <f t="shared" si="217"/>
        <v>0</v>
      </c>
      <c r="DT37" s="15">
        <f t="shared" si="217"/>
        <v>0</v>
      </c>
      <c r="DU37" s="15">
        <f t="shared" si="217"/>
        <v>0</v>
      </c>
      <c r="DV37" s="15">
        <f t="shared" si="217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18">+SUM(DZ38:DZ40)</f>
        <v>0</v>
      </c>
      <c r="EA37" s="15">
        <f t="shared" si="218"/>
        <v>0</v>
      </c>
      <c r="EB37" s="15">
        <f t="shared" si="218"/>
        <v>0</v>
      </c>
      <c r="EC37" s="15">
        <f t="shared" si="218"/>
        <v>0</v>
      </c>
      <c r="ED37" s="15">
        <f t="shared" si="218"/>
        <v>0</v>
      </c>
      <c r="EE37" s="15">
        <f t="shared" si="218"/>
        <v>0</v>
      </c>
      <c r="EF37" s="15">
        <f t="shared" si="218"/>
        <v>0</v>
      </c>
      <c r="EG37" s="15">
        <f t="shared" si="218"/>
        <v>0</v>
      </c>
      <c r="EH37" s="15">
        <f t="shared" si="218"/>
        <v>0</v>
      </c>
      <c r="EI37" s="15">
        <f t="shared" si="218"/>
        <v>0</v>
      </c>
      <c r="EJ37" s="15">
        <f t="shared" si="218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19">+SUM(EN38:EN40)</f>
        <v>0</v>
      </c>
      <c r="EO37" s="15">
        <f t="shared" si="219"/>
        <v>0</v>
      </c>
      <c r="EP37" s="15">
        <f t="shared" si="219"/>
        <v>0</v>
      </c>
      <c r="EQ37" s="15">
        <f t="shared" si="219"/>
        <v>0</v>
      </c>
      <c r="ER37" s="15">
        <f t="shared" si="219"/>
        <v>0</v>
      </c>
      <c r="ES37" s="15">
        <f t="shared" si="219"/>
        <v>0</v>
      </c>
      <c r="ET37" s="15">
        <f t="shared" si="219"/>
        <v>0</v>
      </c>
      <c r="EU37" s="15">
        <f t="shared" si="219"/>
        <v>0</v>
      </c>
      <c r="EV37" s="15">
        <f t="shared" si="219"/>
        <v>0</v>
      </c>
      <c r="EW37" s="15">
        <f t="shared" si="219"/>
        <v>0</v>
      </c>
      <c r="EX37" s="15">
        <f t="shared" si="219"/>
        <v>0</v>
      </c>
      <c r="EY37" s="15">
        <f t="shared" si="10"/>
        <v>0</v>
      </c>
      <c r="EZ37" s="16"/>
      <c r="FA37" s="15">
        <f t="shared" ref="FA37" si="220">+SUM(FA38:FA40)</f>
        <v>0</v>
      </c>
      <c r="FB37" s="15">
        <f t="shared" ref="FB37:FL37" si="221">+SUM(FB38:FB40)</f>
        <v>0</v>
      </c>
      <c r="FC37" s="15">
        <f t="shared" si="221"/>
        <v>0</v>
      </c>
      <c r="FD37" s="15">
        <f t="shared" si="221"/>
        <v>0</v>
      </c>
      <c r="FE37" s="15">
        <f t="shared" si="221"/>
        <v>0</v>
      </c>
      <c r="FF37" s="15">
        <f t="shared" si="221"/>
        <v>0</v>
      </c>
      <c r="FG37" s="15">
        <f t="shared" si="221"/>
        <v>0</v>
      </c>
      <c r="FH37" s="15">
        <f t="shared" si="221"/>
        <v>0</v>
      </c>
      <c r="FI37" s="15">
        <f t="shared" si="221"/>
        <v>0</v>
      </c>
      <c r="FJ37" s="15">
        <f t="shared" si="221"/>
        <v>0</v>
      </c>
      <c r="FK37" s="15">
        <f t="shared" si="221"/>
        <v>0</v>
      </c>
      <c r="FL37" s="15">
        <f t="shared" si="221"/>
        <v>0</v>
      </c>
      <c r="FM37" s="15">
        <f t="shared" si="11"/>
        <v>0</v>
      </c>
      <c r="FO37" s="15">
        <f>+SUM(FO38:FO40)</f>
        <v>0</v>
      </c>
      <c r="FP37" s="15">
        <f t="shared" ref="FP37:FQ37" si="222">+SUM(FP38:FP40)</f>
        <v>0</v>
      </c>
      <c r="FQ37" s="15">
        <f t="shared" si="222"/>
        <v>0</v>
      </c>
      <c r="FR37" s="15">
        <f>+SUM(FO37:FQ37)</f>
        <v>0</v>
      </c>
      <c r="FT37" s="708"/>
    </row>
    <row r="38" spans="2:176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f t="shared" si="10"/>
        <v>0</v>
      </c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v>0</v>
      </c>
      <c r="FK38" s="15">
        <v>0</v>
      </c>
      <c r="FL38" s="15">
        <v>0</v>
      </c>
      <c r="FM38" s="15">
        <f t="shared" si="11"/>
        <v>0</v>
      </c>
      <c r="FO38" s="15">
        <v>0</v>
      </c>
      <c r="FP38" s="15">
        <v>0</v>
      </c>
      <c r="FQ38" s="15">
        <v>0</v>
      </c>
      <c r="FR38" s="15">
        <f>+SUM(FO38:FQ38)</f>
        <v>0</v>
      </c>
      <c r="FT38" s="708"/>
    </row>
    <row r="39" spans="2:176" hidden="1" x14ac:dyDescent="0.25">
      <c r="B39" s="707" t="s">
        <v>684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f t="shared" si="10"/>
        <v>0</v>
      </c>
      <c r="EZ39" s="16"/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v>0</v>
      </c>
      <c r="FI39" s="15">
        <v>0</v>
      </c>
      <c r="FJ39" s="15">
        <v>0</v>
      </c>
      <c r="FK39" s="15">
        <v>0</v>
      </c>
      <c r="FL39" s="15">
        <v>0</v>
      </c>
      <c r="FM39" s="15">
        <f t="shared" si="11"/>
        <v>0</v>
      </c>
      <c r="FO39" s="15">
        <v>0</v>
      </c>
      <c r="FP39" s="15">
        <v>0</v>
      </c>
      <c r="FQ39" s="15">
        <v>0</v>
      </c>
      <c r="FR39" s="15">
        <f>+SUM(FO39:FQ39)</f>
        <v>0</v>
      </c>
      <c r="FT39" s="708"/>
    </row>
    <row r="40" spans="2:176" hidden="1" x14ac:dyDescent="0.25">
      <c r="B40" s="707" t="s">
        <v>686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f t="shared" si="10"/>
        <v>0</v>
      </c>
      <c r="EZ40" s="16"/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  <c r="FI40" s="15">
        <v>0</v>
      </c>
      <c r="FJ40" s="15">
        <v>0</v>
      </c>
      <c r="FK40" s="15">
        <v>0</v>
      </c>
      <c r="FL40" s="15">
        <v>0</v>
      </c>
      <c r="FM40" s="15">
        <f t="shared" si="11"/>
        <v>0</v>
      </c>
      <c r="FO40" s="15">
        <v>0</v>
      </c>
      <c r="FP40" s="15">
        <v>0</v>
      </c>
      <c r="FQ40" s="15">
        <v>0</v>
      </c>
      <c r="FR40" s="15">
        <f>+SUM(FO40:FQ40)</f>
        <v>0</v>
      </c>
      <c r="FT40" s="708"/>
    </row>
    <row r="41" spans="2:176" x14ac:dyDescent="0.25">
      <c r="B41" s="692" t="s">
        <v>731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>
        <v>0.51213900000000123</v>
      </c>
      <c r="EQ41" s="15">
        <v>-1.2375020000000028</v>
      </c>
      <c r="ER41" s="15">
        <v>-0.88971499999999892</v>
      </c>
      <c r="ES41" s="15">
        <v>0.60138699999999901</v>
      </c>
      <c r="ET41" s="15">
        <v>-2.4713599999999971</v>
      </c>
      <c r="EU41" s="15">
        <v>1.9005569999999992</v>
      </c>
      <c r="EV41" s="15">
        <v>8.1689000000000789E-2</v>
      </c>
      <c r="EW41" s="15">
        <v>0.4576299999999982</v>
      </c>
      <c r="EX41" s="15">
        <v>0.29931300000000149</v>
      </c>
      <c r="EY41" s="15">
        <f t="shared" si="10"/>
        <v>-2.7006949999999996</v>
      </c>
      <c r="EZ41" s="16"/>
      <c r="FA41" s="15">
        <v>0.29686599999999785</v>
      </c>
      <c r="FB41" s="15">
        <v>-1.8475949999999983</v>
      </c>
      <c r="FC41" s="15">
        <v>0.3063059999999993</v>
      </c>
      <c r="FD41" s="15">
        <v>4.3371239999999993</v>
      </c>
      <c r="FE41" s="15">
        <v>-1.9569249999999982</v>
      </c>
      <c r="FF41" s="15">
        <v>0.23296999999999812</v>
      </c>
      <c r="FG41" s="15">
        <v>-0.49552199999999758</v>
      </c>
      <c r="FH41" s="15">
        <v>0.46746099999999657</v>
      </c>
      <c r="FI41" s="15">
        <v>-0.33884799999999871</v>
      </c>
      <c r="FJ41" s="15">
        <v>-0.6977499999999992</v>
      </c>
      <c r="FK41" s="15">
        <v>-0.55465699999999885</v>
      </c>
      <c r="FL41" s="15">
        <v>0.85464199999999835</v>
      </c>
      <c r="FM41" s="15">
        <f t="shared" si="11"/>
        <v>0.60407199999999861</v>
      </c>
      <c r="FO41" s="15">
        <v>-0.2593740000000011</v>
      </c>
      <c r="FP41" s="15">
        <v>0.37382300000000157</v>
      </c>
      <c r="FQ41" s="15">
        <v>0.1866810000000001</v>
      </c>
      <c r="FR41" s="15">
        <f>+SUM(FO41:FQ41)</f>
        <v>0.30113000000000056</v>
      </c>
      <c r="FT41" s="708"/>
    </row>
    <row r="42" spans="2:17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  <c r="FO42" s="522"/>
      <c r="FP42" s="522"/>
      <c r="FQ42" s="522"/>
      <c r="FR42" s="522">
        <f>+SUM(FO42:FQ42)</f>
        <v>0</v>
      </c>
      <c r="FT42" s="708"/>
    </row>
    <row r="43" spans="2:176" ht="15.75" x14ac:dyDescent="0.25">
      <c r="B43" s="693" t="s">
        <v>736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>
        <v>95.930128209999907</v>
      </c>
      <c r="EQ43" s="24">
        <v>-44.621062499999994</v>
      </c>
      <c r="ER43" s="24">
        <v>120.53261693000013</v>
      </c>
      <c r="ES43" s="24">
        <v>-176.59901045999993</v>
      </c>
      <c r="ET43" s="24">
        <v>96.559823660000916</v>
      </c>
      <c r="EU43" s="24">
        <v>51.038206009998817</v>
      </c>
      <c r="EV43" s="24">
        <v>-19.948413159999859</v>
      </c>
      <c r="EW43" s="24">
        <v>73.494459779999943</v>
      </c>
      <c r="EX43" s="24">
        <v>231.13300968000004</v>
      </c>
      <c r="EY43" s="24">
        <f t="shared" si="10"/>
        <v>595.72193707000019</v>
      </c>
      <c r="EZ43" s="685"/>
      <c r="FA43" s="24">
        <v>-103.88282271999907</v>
      </c>
      <c r="FB43" s="24">
        <v>-418.58738526000093</v>
      </c>
      <c r="FC43" s="24">
        <v>153.72832018999986</v>
      </c>
      <c r="FD43" s="24">
        <v>145.84978506000004</v>
      </c>
      <c r="FE43" s="24">
        <v>-274.28860497999995</v>
      </c>
      <c r="FF43" s="24">
        <v>18.637373690000118</v>
      </c>
      <c r="FG43" s="24">
        <v>246.05115719999992</v>
      </c>
      <c r="FH43" s="24">
        <v>-220.43687212999998</v>
      </c>
      <c r="FI43" s="24">
        <v>113.35382559000004</v>
      </c>
      <c r="FJ43" s="24">
        <v>99.131566149999912</v>
      </c>
      <c r="FK43" s="24">
        <v>-7.9522544000000153</v>
      </c>
      <c r="FL43" s="24">
        <v>-58.257673619999878</v>
      </c>
      <c r="FM43" s="24">
        <f t="shared" si="11"/>
        <v>-306.65358522999986</v>
      </c>
      <c r="FO43" s="24">
        <v>63.905613019999919</v>
      </c>
      <c r="FP43" s="24">
        <v>-128.26063125999804</v>
      </c>
      <c r="FQ43" s="24">
        <v>-188.14367626000194</v>
      </c>
      <c r="FR43" s="24">
        <f>+SUM(FO43:FQ43)</f>
        <v>-252.49869450000006</v>
      </c>
      <c r="FT43" s="708"/>
    </row>
    <row r="44" spans="2:176" x14ac:dyDescent="0.25">
      <c r="B44" s="114" t="s">
        <v>730</v>
      </c>
    </row>
    <row r="45" spans="2:176" x14ac:dyDescent="0.25">
      <c r="B45" s="114" t="s">
        <v>744</v>
      </c>
    </row>
  </sheetData>
  <mergeCells count="13">
    <mergeCell ref="FA5:FM5"/>
    <mergeCell ref="FO5:FR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7 DI35:DJ35 CU35:CV35 CG35:CH35 DW34:DX36 Y37:EX37 AQ35:AR35 BE35:BF35 BS35:BT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R42"/>
  <sheetViews>
    <sheetView zoomScaleNormal="100" workbookViewId="0">
      <pane xSplit="2" ySplit="6" topLeftCell="C30" activePane="bottomRight" state="frozen"/>
      <selection activeCell="B3" sqref="B3"/>
      <selection pane="topRight" activeCell="B3" sqref="B3"/>
      <selection pane="bottomLeft" activeCell="B3" sqref="B3"/>
      <selection pane="bottomRight" activeCell="FO46" sqref="FO4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4" width="10.140625" style="9" customWidth="1"/>
    <col min="175" max="16384" width="11.42578125" style="9"/>
  </cols>
  <sheetData>
    <row r="2" spans="2:174" ht="53.25" customHeight="1" x14ac:dyDescent="0.25">
      <c r="B2" s="686"/>
    </row>
    <row r="3" spans="2:174" ht="15.75" x14ac:dyDescent="0.25">
      <c r="B3" s="686" t="s">
        <v>687</v>
      </c>
    </row>
    <row r="4" spans="2:17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</row>
    <row r="5" spans="2:174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3"/>
      <c r="FR5" s="774"/>
    </row>
    <row r="6" spans="2:174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24</v>
      </c>
    </row>
    <row r="7" spans="2:174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-207.3654492849999</v>
      </c>
      <c r="EA7" s="542">
        <v>47.513306599999964</v>
      </c>
      <c r="EB7" s="542">
        <v>-34.598578389999375</v>
      </c>
      <c r="EC7" s="542">
        <v>77.600483009999778</v>
      </c>
      <c r="ED7" s="542">
        <v>-262.96361833000043</v>
      </c>
      <c r="EE7" s="542">
        <v>-27.958952339999314</v>
      </c>
      <c r="EF7" s="542">
        <v>-5.5769246400025168</v>
      </c>
      <c r="EG7" s="542">
        <v>-22.497837729997173</v>
      </c>
      <c r="EH7" s="542">
        <v>10.003912759998286</v>
      </c>
      <c r="EI7" s="542">
        <v>28.174782970000763</v>
      </c>
      <c r="EJ7" s="542">
        <v>155.49706313999855</v>
      </c>
      <c r="EK7" s="542">
        <f t="shared" ref="EK7:EK40" si="9">+SUM(DY7:EJ7)</f>
        <v>-203.56548250000128</v>
      </c>
      <c r="EL7" s="573"/>
      <c r="EM7" s="542">
        <v>164.76403353000006</v>
      </c>
      <c r="EN7" s="542">
        <v>-305.11806772000011</v>
      </c>
      <c r="EO7" s="542">
        <v>74.817819820000125</v>
      </c>
      <c r="EP7" s="542">
        <v>7.9962995499990939</v>
      </c>
      <c r="EQ7" s="542">
        <v>-83.55826492999978</v>
      </c>
      <c r="ER7" s="542">
        <v>-113.35469889999928</v>
      </c>
      <c r="ES7" s="542">
        <v>-28.703413900000953</v>
      </c>
      <c r="ET7" s="542">
        <v>10.216150970000513</v>
      </c>
      <c r="EU7" s="542">
        <v>87.748481769999557</v>
      </c>
      <c r="EV7" s="542">
        <v>13.971807400000159</v>
      </c>
      <c r="EW7" s="542">
        <v>73.677729146667275</v>
      </c>
      <c r="EX7" s="542">
        <v>147.78775524875812</v>
      </c>
      <c r="EY7" s="542">
        <f t="shared" ref="EY7:EY40" si="10">+SUM(EM7:EX7)</f>
        <v>50.245631985424779</v>
      </c>
      <c r="EZ7" s="573"/>
      <c r="FA7" s="542">
        <v>-117.60657514161488</v>
      </c>
      <c r="FB7" s="542">
        <v>-41.335916740351934</v>
      </c>
      <c r="FC7" s="542">
        <v>68.410413991230996</v>
      </c>
      <c r="FD7" s="542">
        <v>-14.730262630717618</v>
      </c>
      <c r="FE7" s="542">
        <v>-116.10714053934248</v>
      </c>
      <c r="FF7" s="542">
        <v>-94.624745205562192</v>
      </c>
      <c r="FG7" s="542">
        <v>-31.710387590820744</v>
      </c>
      <c r="FH7" s="542">
        <v>0.68264668097577896</v>
      </c>
      <c r="FI7" s="542">
        <v>55.517672401591085</v>
      </c>
      <c r="FJ7" s="542">
        <v>25.054116210117513</v>
      </c>
      <c r="FK7" s="542">
        <v>45.352163995958165</v>
      </c>
      <c r="FL7" s="542">
        <v>282.07756114347205</v>
      </c>
      <c r="FM7" s="542">
        <f t="shared" ref="FM7:FM40" si="11">+SUM(FA7:FL7)</f>
        <v>60.979546574935739</v>
      </c>
      <c r="FO7" s="542">
        <v>-538.18187874823434</v>
      </c>
      <c r="FP7" s="542">
        <v>-104.75634031155528</v>
      </c>
      <c r="FQ7" s="542">
        <v>-47.582383280650049</v>
      </c>
      <c r="FR7" s="542">
        <f>+SUM(FO7:FQ7)</f>
        <v>-690.52060234043961</v>
      </c>
    </row>
    <row r="8" spans="2:174" ht="15.75" x14ac:dyDescent="0.25">
      <c r="B8" s="688" t="s">
        <v>94</v>
      </c>
      <c r="C8" s="521">
        <f>+C9+C10</f>
        <v>21.999156740799997</v>
      </c>
      <c r="D8" s="521">
        <f t="shared" ref="D8:N8" si="12">+D9+D10</f>
        <v>18.164609089199999</v>
      </c>
      <c r="E8" s="521">
        <f t="shared" si="12"/>
        <v>22.303681489999999</v>
      </c>
      <c r="F8" s="521">
        <f t="shared" si="12"/>
        <v>21.781239880000001</v>
      </c>
      <c r="G8" s="521">
        <f t="shared" si="12"/>
        <v>18.925944950000002</v>
      </c>
      <c r="H8" s="521">
        <f t="shared" si="12"/>
        <v>19.075552460000001</v>
      </c>
      <c r="I8" s="521">
        <f t="shared" si="12"/>
        <v>20.388149709999997</v>
      </c>
      <c r="J8" s="521">
        <f t="shared" si="12"/>
        <v>18.056256609999998</v>
      </c>
      <c r="K8" s="521">
        <f t="shared" si="12"/>
        <v>20.716480390000001</v>
      </c>
      <c r="L8" s="521">
        <f t="shared" si="12"/>
        <v>17.803280821799998</v>
      </c>
      <c r="M8" s="521">
        <f t="shared" si="12"/>
        <v>17.122583232499998</v>
      </c>
      <c r="N8" s="521">
        <f t="shared" si="12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3">+R9+R10</f>
        <v>18.80670396</v>
      </c>
      <c r="S8" s="521">
        <f t="shared" si="13"/>
        <v>18.644618960000003</v>
      </c>
      <c r="T8" s="521">
        <f t="shared" si="13"/>
        <v>17.5982060762</v>
      </c>
      <c r="U8" s="521">
        <f t="shared" si="13"/>
        <v>17.188513090000001</v>
      </c>
      <c r="V8" s="521">
        <f t="shared" si="13"/>
        <v>17.763122550000002</v>
      </c>
      <c r="W8" s="521">
        <f t="shared" si="13"/>
        <v>22.453688799999998</v>
      </c>
      <c r="X8" s="521">
        <f t="shared" si="13"/>
        <v>19.097324799999999</v>
      </c>
      <c r="Y8" s="521">
        <f t="shared" si="13"/>
        <v>23.532599399999999</v>
      </c>
      <c r="Z8" s="521">
        <f t="shared" si="13"/>
        <v>17.86142718</v>
      </c>
      <c r="AA8" s="521">
        <f t="shared" si="13"/>
        <v>17.053970360000001</v>
      </c>
      <c r="AB8" s="521">
        <f t="shared" si="13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4">+AF9+AF10</f>
        <v>19.04784497</v>
      </c>
      <c r="AG8" s="521">
        <f t="shared" si="14"/>
        <v>25.782418060000001</v>
      </c>
      <c r="AH8" s="521">
        <f t="shared" si="14"/>
        <v>19.013277890000001</v>
      </c>
      <c r="AI8" s="521">
        <f t="shared" si="14"/>
        <v>18.827584439999999</v>
      </c>
      <c r="AJ8" s="521">
        <f t="shared" si="14"/>
        <v>19.27113756</v>
      </c>
      <c r="AK8" s="521">
        <f t="shared" si="14"/>
        <v>21.422518620000002</v>
      </c>
      <c r="AL8" s="521">
        <f t="shared" si="14"/>
        <v>17.175222789999999</v>
      </c>
      <c r="AM8" s="521">
        <f t="shared" si="14"/>
        <v>22.972213709999998</v>
      </c>
      <c r="AN8" s="521">
        <f t="shared" si="14"/>
        <v>17.145674279999998</v>
      </c>
      <c r="AO8" s="521">
        <f t="shared" si="14"/>
        <v>15.61582703</v>
      </c>
      <c r="AP8" s="521">
        <f t="shared" si="14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5">+AT9+AT10</f>
        <v>20.365385549999999</v>
      </c>
      <c r="AU8" s="521">
        <f t="shared" si="15"/>
        <v>23.26808909</v>
      </c>
      <c r="AV8" s="521">
        <f t="shared" si="15"/>
        <v>14.970810179999999</v>
      </c>
      <c r="AW8" s="521">
        <f t="shared" si="15"/>
        <v>16.003581009999998</v>
      </c>
      <c r="AX8" s="521">
        <f t="shared" si="15"/>
        <v>18.134681759999999</v>
      </c>
      <c r="AY8" s="521">
        <f t="shared" si="15"/>
        <v>22.680697240000001</v>
      </c>
      <c r="AZ8" s="521">
        <f t="shared" si="15"/>
        <v>21.806507320000001</v>
      </c>
      <c r="BA8" s="521">
        <f t="shared" si="15"/>
        <v>17.65523013</v>
      </c>
      <c r="BB8" s="521">
        <f t="shared" si="15"/>
        <v>18.082537739999999</v>
      </c>
      <c r="BC8" s="521">
        <f t="shared" si="15"/>
        <v>14.040263409999998</v>
      </c>
      <c r="BD8" s="521">
        <f t="shared" si="15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6">+BH9+BH10</f>
        <v>15.13390326</v>
      </c>
      <c r="BI8" s="521">
        <f t="shared" si="16"/>
        <v>24.134819889999999</v>
      </c>
      <c r="BJ8" s="521">
        <f t="shared" si="16"/>
        <v>15.61721764</v>
      </c>
      <c r="BK8" s="521">
        <f t="shared" si="16"/>
        <v>17.099820319999999</v>
      </c>
      <c r="BL8" s="521">
        <f t="shared" si="16"/>
        <v>17.256358150000001</v>
      </c>
      <c r="BM8" s="521">
        <f t="shared" si="16"/>
        <v>22.72994164</v>
      </c>
      <c r="BN8" s="521">
        <f t="shared" si="16"/>
        <v>19.72537878</v>
      </c>
      <c r="BO8" s="521">
        <f t="shared" si="16"/>
        <v>18.72625562</v>
      </c>
      <c r="BP8" s="521">
        <f t="shared" si="16"/>
        <v>15.922639140000001</v>
      </c>
      <c r="BQ8" s="521">
        <f t="shared" si="16"/>
        <v>16.124363070000001</v>
      </c>
      <c r="BR8" s="521">
        <f t="shared" si="16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7">+BV9+BV10</f>
        <v>18.700078039999998</v>
      </c>
      <c r="BW8" s="521">
        <f t="shared" si="17"/>
        <v>18.449267740000003</v>
      </c>
      <c r="BX8" s="521">
        <f t="shared" si="17"/>
        <v>15.260039330000001</v>
      </c>
      <c r="BY8" s="521">
        <f t="shared" si="17"/>
        <v>21.682250633000002</v>
      </c>
      <c r="BZ8" s="521">
        <f t="shared" si="17"/>
        <v>19.707419175999998</v>
      </c>
      <c r="CA8" s="521">
        <f t="shared" si="17"/>
        <v>25.529991682999999</v>
      </c>
      <c r="CB8" s="521">
        <f t="shared" si="17"/>
        <v>22.140845740000003</v>
      </c>
      <c r="CC8" s="521">
        <f t="shared" si="17"/>
        <v>19.775812900000002</v>
      </c>
      <c r="CD8" s="521">
        <f t="shared" si="17"/>
        <v>19.320233329999994</v>
      </c>
      <c r="CE8" s="521">
        <f t="shared" si="17"/>
        <v>21.368274130000003</v>
      </c>
      <c r="CF8" s="521">
        <f t="shared" si="17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8">+CJ9+CJ10</f>
        <v>23.03238159</v>
      </c>
      <c r="CK8" s="521">
        <f t="shared" si="18"/>
        <v>21.230668279999996</v>
      </c>
      <c r="CL8" s="521">
        <f t="shared" si="18"/>
        <v>23.412618850000001</v>
      </c>
      <c r="CM8" s="521">
        <f t="shared" si="18"/>
        <v>21.899697970000002</v>
      </c>
      <c r="CN8" s="521">
        <f t="shared" si="18"/>
        <v>20.496786</v>
      </c>
      <c r="CO8" s="521">
        <f t="shared" si="18"/>
        <v>25.603286943000001</v>
      </c>
      <c r="CP8" s="521">
        <f t="shared" si="18"/>
        <v>23.561168589999998</v>
      </c>
      <c r="CQ8" s="521">
        <f t="shared" si="18"/>
        <v>22.032185480000003</v>
      </c>
      <c r="CR8" s="521">
        <f t="shared" si="18"/>
        <v>21.386147580000003</v>
      </c>
      <c r="CS8" s="521">
        <f t="shared" si="18"/>
        <v>21.483809549999997</v>
      </c>
      <c r="CT8" s="521">
        <f t="shared" si="18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9">+CX9+CX10</f>
        <v>23.175542869999997</v>
      </c>
      <c r="CY8" s="521">
        <f t="shared" si="19"/>
        <v>21.765008610000002</v>
      </c>
      <c r="CZ8" s="521">
        <f t="shared" si="19"/>
        <v>10.466723909999999</v>
      </c>
      <c r="DA8" s="521">
        <f t="shared" si="19"/>
        <v>9.705367589999998</v>
      </c>
      <c r="DB8" s="521">
        <f t="shared" si="19"/>
        <v>8.2992705999999998</v>
      </c>
      <c r="DC8" s="521">
        <f t="shared" si="19"/>
        <v>24.026548113</v>
      </c>
      <c r="DD8" s="521">
        <f t="shared" si="19"/>
        <v>28.953882569999998</v>
      </c>
      <c r="DE8" s="521">
        <f t="shared" si="19"/>
        <v>51.013042449999993</v>
      </c>
      <c r="DF8" s="521">
        <f t="shared" si="19"/>
        <v>48.56918203</v>
      </c>
      <c r="DG8" s="521">
        <f t="shared" si="19"/>
        <v>54.155651220000003</v>
      </c>
      <c r="DH8" s="521">
        <f t="shared" si="19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20">+DL9+DL10</f>
        <v>56.683006310000003</v>
      </c>
      <c r="DM8" s="521">
        <f t="shared" si="20"/>
        <v>72.898947790000008</v>
      </c>
      <c r="DN8" s="521">
        <f t="shared" si="20"/>
        <v>28.44590539</v>
      </c>
      <c r="DO8" s="521">
        <f t="shared" si="20"/>
        <v>49.270243930000007</v>
      </c>
      <c r="DP8" s="521">
        <f t="shared" si="20"/>
        <v>69.146954019999995</v>
      </c>
      <c r="DQ8" s="521">
        <f t="shared" si="20"/>
        <v>35.196872142999979</v>
      </c>
      <c r="DR8" s="521">
        <f t="shared" si="20"/>
        <v>23.342886109999998</v>
      </c>
      <c r="DS8" s="521">
        <f t="shared" si="20"/>
        <v>23.911026665600012</v>
      </c>
      <c r="DT8" s="521">
        <f t="shared" si="20"/>
        <v>20.853256780000002</v>
      </c>
      <c r="DU8" s="521">
        <f t="shared" si="20"/>
        <v>25.579719439999991</v>
      </c>
      <c r="DV8" s="521">
        <f t="shared" si="20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1">+DZ9+DZ10</f>
        <v>21.222780379999996</v>
      </c>
      <c r="EA8" s="521">
        <f t="shared" si="21"/>
        <v>25.475459730000001</v>
      </c>
      <c r="EB8" s="521">
        <f t="shared" si="21"/>
        <v>21.521359069999999</v>
      </c>
      <c r="EC8" s="521">
        <f t="shared" si="21"/>
        <v>26.114791189999998</v>
      </c>
      <c r="ED8" s="521">
        <f t="shared" si="21"/>
        <v>19.874445680000001</v>
      </c>
      <c r="EE8" s="521">
        <f t="shared" si="21"/>
        <v>22.661185260000003</v>
      </c>
      <c r="EF8" s="521">
        <f t="shared" si="21"/>
        <v>24.68090625</v>
      </c>
      <c r="EG8" s="521">
        <f t="shared" si="21"/>
        <v>28.127772950000001</v>
      </c>
      <c r="EH8" s="521">
        <f t="shared" si="21"/>
        <v>21.86335742</v>
      </c>
      <c r="EI8" s="521">
        <f t="shared" si="21"/>
        <v>30.251860979999996</v>
      </c>
      <c r="EJ8" s="521">
        <f t="shared" si="21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2">+EN9+EN10</f>
        <v>23.564755229999999</v>
      </c>
      <c r="EO8" s="521">
        <f t="shared" si="22"/>
        <v>24.103820419999998</v>
      </c>
      <c r="EP8" s="521">
        <f t="shared" si="22"/>
        <v>20.945813340000001</v>
      </c>
      <c r="EQ8" s="521">
        <f t="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="521">
        <f t="shared" si="22"/>
        <v>27.106748670000002</v>
      </c>
      <c r="EU8" s="521">
        <f t="shared" si="22"/>
        <v>23.099999999999998</v>
      </c>
      <c r="EV8" s="521">
        <f t="shared" si="22"/>
        <v>24.953980229999999</v>
      </c>
      <c r="EW8" s="521">
        <f t="shared" si="22"/>
        <v>35.937087780000006</v>
      </c>
      <c r="EX8" s="521">
        <f t="shared" si="22"/>
        <v>25.862848870000001</v>
      </c>
      <c r="EY8" s="521">
        <f t="shared" si="10"/>
        <v>303.52061729000002</v>
      </c>
      <c r="EZ8" s="684"/>
      <c r="FA8" s="521">
        <f t="shared" ref="FA8:FL8" si="23">+FA9+FA10</f>
        <v>23.583580979999997</v>
      </c>
      <c r="FB8" s="521">
        <f t="shared" si="23"/>
        <v>124.65199336000001</v>
      </c>
      <c r="FC8" s="521">
        <f t="shared" si="23"/>
        <v>30.405995579999999</v>
      </c>
      <c r="FD8" s="521">
        <f t="shared" si="23"/>
        <v>63.649708209799996</v>
      </c>
      <c r="FE8" s="521">
        <f t="shared" si="23"/>
        <v>33.580052529999996</v>
      </c>
      <c r="FF8" s="521">
        <f t="shared" si="23"/>
        <v>22.52474806</v>
      </c>
      <c r="FG8" s="521">
        <f t="shared" si="23"/>
        <v>31.174130599999998</v>
      </c>
      <c r="FH8" s="521">
        <f t="shared" si="23"/>
        <v>17.139850540000001</v>
      </c>
      <c r="FI8" s="521">
        <f t="shared" si="23"/>
        <v>24.603875279999997</v>
      </c>
      <c r="FJ8" s="521">
        <f t="shared" si="23"/>
        <v>29.286038489999999</v>
      </c>
      <c r="FK8" s="521">
        <f t="shared" si="23"/>
        <v>32.266011170000006</v>
      </c>
      <c r="FL8" s="521">
        <f t="shared" si="23"/>
        <v>22.356014649999999</v>
      </c>
      <c r="FM8" s="521">
        <f t="shared" si="11"/>
        <v>455.22199944980002</v>
      </c>
      <c r="FO8" s="521">
        <f>+FO9+FO10</f>
        <v>22.524076560000001</v>
      </c>
      <c r="FP8" s="521">
        <f t="shared" ref="FP8:FQ8" si="24">+FP9+FP10</f>
        <v>14.71222809</v>
      </c>
      <c r="FQ8" s="521">
        <f t="shared" si="24"/>
        <v>26.545878100000003</v>
      </c>
      <c r="FR8" s="521">
        <f>+SUM(FO8:FQ8)</f>
        <v>63.782182750000004</v>
      </c>
    </row>
    <row r="9" spans="2:174" ht="15.75" x14ac:dyDescent="0.25">
      <c r="B9" s="689" t="s">
        <v>690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>
        <v>14.549008369999999</v>
      </c>
      <c r="EQ9" s="518">
        <v>19.25037541</v>
      </c>
      <c r="ER9" s="518">
        <v>18.496548520000001</v>
      </c>
      <c r="ES9" s="518">
        <v>16.931516620000004</v>
      </c>
      <c r="ET9" s="518">
        <v>19.079911750000001</v>
      </c>
      <c r="EU9" s="518">
        <v>17.042660479999999</v>
      </c>
      <c r="EV9" s="518">
        <v>18.557175259999998</v>
      </c>
      <c r="EW9" s="518">
        <v>22.886833200000005</v>
      </c>
      <c r="EX9" s="518">
        <v>18.901483280000001</v>
      </c>
      <c r="EY9" s="518">
        <f t="shared" si="10"/>
        <v>218.31504643000005</v>
      </c>
      <c r="EZ9" s="519"/>
      <c r="FA9" s="518">
        <v>19.372386879999997</v>
      </c>
      <c r="FB9" s="518">
        <v>121.28168790000001</v>
      </c>
      <c r="FC9" s="518">
        <v>23.580530209999999</v>
      </c>
      <c r="FD9" s="518">
        <v>55.475121779799998</v>
      </c>
      <c r="FE9" s="518">
        <v>18.805877399999996</v>
      </c>
      <c r="FF9" s="518">
        <v>15.58585177</v>
      </c>
      <c r="FG9" s="518">
        <v>27.007579349999997</v>
      </c>
      <c r="FH9" s="518">
        <v>16.108691870000001</v>
      </c>
      <c r="FI9" s="518">
        <v>15.936024349999999</v>
      </c>
      <c r="FJ9" s="518">
        <v>22.889233519999998</v>
      </c>
      <c r="FK9" s="518">
        <v>16.773086030000002</v>
      </c>
      <c r="FL9" s="518">
        <v>15.50452202</v>
      </c>
      <c r="FM9" s="518">
        <f t="shared" si="11"/>
        <v>368.32059307980006</v>
      </c>
      <c r="FO9" s="518">
        <v>18.315547460000001</v>
      </c>
      <c r="FP9" s="518">
        <v>13.8979055</v>
      </c>
      <c r="FQ9" s="518">
        <v>17.921348330000001</v>
      </c>
      <c r="FR9" s="518">
        <f>+SUM(FO9:FQ9)</f>
        <v>50.134801289999999</v>
      </c>
    </row>
    <row r="10" spans="2:174" ht="15.75" x14ac:dyDescent="0.25">
      <c r="B10" s="689" t="s">
        <v>43</v>
      </c>
      <c r="C10" s="518">
        <f t="shared" ref="C10:N10" si="25">+SUM(C11:C15)</f>
        <v>3.1976067300000004</v>
      </c>
      <c r="D10" s="518">
        <f t="shared" si="25"/>
        <v>1.13123229</v>
      </c>
      <c r="E10" s="518">
        <f t="shared" si="25"/>
        <v>4.8682463799999995</v>
      </c>
      <c r="F10" s="518">
        <f t="shared" si="25"/>
        <v>1.4288659499999998</v>
      </c>
      <c r="G10" s="518">
        <f t="shared" si="25"/>
        <v>1.125</v>
      </c>
      <c r="H10" s="518">
        <f t="shared" si="25"/>
        <v>1.8690951199999999</v>
      </c>
      <c r="I10" s="518">
        <f t="shared" si="25"/>
        <v>2.6733997200000004</v>
      </c>
      <c r="J10" s="518">
        <f t="shared" si="25"/>
        <v>1.1312320900000001</v>
      </c>
      <c r="K10" s="518">
        <f t="shared" si="25"/>
        <v>4.4905129300000004</v>
      </c>
      <c r="L10" s="518">
        <f t="shared" si="25"/>
        <v>1.4288659499999998</v>
      </c>
      <c r="M10" s="518">
        <f t="shared" si="25"/>
        <v>1.125</v>
      </c>
      <c r="N10" s="518">
        <f t="shared" si="25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6">+SUM(R11:R15)</f>
        <v>2.8621454599999998</v>
      </c>
      <c r="S10" s="518">
        <f t="shared" si="26"/>
        <v>2.5681250000000002</v>
      </c>
      <c r="T10" s="518">
        <f t="shared" si="26"/>
        <v>1.4288659499999998</v>
      </c>
      <c r="U10" s="518">
        <f t="shared" si="26"/>
        <v>1.125</v>
      </c>
      <c r="V10" s="518">
        <f t="shared" si="26"/>
        <v>1.9465949600000001</v>
      </c>
      <c r="W10" s="518">
        <f t="shared" si="26"/>
        <v>6.0611894500000014</v>
      </c>
      <c r="X10" s="518">
        <f t="shared" si="26"/>
        <v>3.4200091499999998</v>
      </c>
      <c r="Y10" s="518">
        <f t="shared" si="26"/>
        <v>7.2133552599999993</v>
      </c>
      <c r="Z10" s="518">
        <f t="shared" si="26"/>
        <v>1.4288659499999998</v>
      </c>
      <c r="AA10" s="518">
        <f t="shared" si="26"/>
        <v>1.125</v>
      </c>
      <c r="AB10" s="518">
        <f t="shared" si="26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7">+SUM(AF11:AF15)</f>
        <v>2.57487062</v>
      </c>
      <c r="AG10" s="518">
        <f t="shared" si="27"/>
        <v>7.4398176599999992</v>
      </c>
      <c r="AH10" s="518">
        <f t="shared" si="27"/>
        <v>1.4288659499999998</v>
      </c>
      <c r="AI10" s="518">
        <f t="shared" si="27"/>
        <v>1.125</v>
      </c>
      <c r="AJ10" s="518">
        <f t="shared" si="27"/>
        <v>3.85236395</v>
      </c>
      <c r="AK10" s="518">
        <f t="shared" si="27"/>
        <v>6.0508554500000011</v>
      </c>
      <c r="AL10" s="518">
        <f t="shared" si="27"/>
        <v>2.57487062</v>
      </c>
      <c r="AM10" s="518">
        <f t="shared" si="27"/>
        <v>7.4398176599999992</v>
      </c>
      <c r="AN10" s="518">
        <f t="shared" si="27"/>
        <v>1.4288659499999998</v>
      </c>
      <c r="AO10" s="518">
        <f t="shared" si="27"/>
        <v>1.125</v>
      </c>
      <c r="AP10" s="518">
        <f t="shared" si="27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8">+SUM(AT11:AT15)</f>
        <v>5.4980546199999996</v>
      </c>
      <c r="AU10" s="518">
        <f t="shared" si="28"/>
        <v>7.4398176599999992</v>
      </c>
      <c r="AV10" s="518">
        <f t="shared" si="28"/>
        <v>1.4288659499999998</v>
      </c>
      <c r="AW10" s="518">
        <f t="shared" si="28"/>
        <v>1.125</v>
      </c>
      <c r="AX10" s="518">
        <f t="shared" si="28"/>
        <v>2.8756697599999996</v>
      </c>
      <c r="AY10" s="518">
        <f t="shared" si="28"/>
        <v>7.4998845799999998</v>
      </c>
      <c r="AZ10" s="518">
        <f t="shared" si="28"/>
        <v>5.4979226199999998</v>
      </c>
      <c r="BA10" s="518">
        <f t="shared" si="28"/>
        <v>4.8716926599999999</v>
      </c>
      <c r="BB10" s="518">
        <f t="shared" si="28"/>
        <v>1.4288659499999998</v>
      </c>
      <c r="BC10" s="518">
        <f t="shared" si="28"/>
        <v>1.125</v>
      </c>
      <c r="BD10" s="518">
        <f t="shared" si="28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9">+SUM(BH11:BH15)</f>
        <v>2.57487062</v>
      </c>
      <c r="BI10" s="518">
        <f t="shared" si="29"/>
        <v>7.7933522599999989</v>
      </c>
      <c r="BJ10" s="518">
        <f t="shared" si="29"/>
        <v>1.4288659499999998</v>
      </c>
      <c r="BK10" s="518">
        <f t="shared" si="29"/>
        <v>2.0917182800000003</v>
      </c>
      <c r="BL10" s="518">
        <f t="shared" si="29"/>
        <v>2.8756697599999996</v>
      </c>
      <c r="BM10" s="518">
        <f t="shared" si="29"/>
        <v>7.4998845799999998</v>
      </c>
      <c r="BN10" s="518">
        <f t="shared" si="29"/>
        <v>5.5006194199999996</v>
      </c>
      <c r="BO10" s="518">
        <f t="shared" si="29"/>
        <v>4.8716927300000004</v>
      </c>
      <c r="BP10" s="518">
        <f t="shared" si="29"/>
        <v>1.4288659499999998</v>
      </c>
      <c r="BQ10" s="518">
        <f t="shared" si="29"/>
        <v>2.0917182899999998</v>
      </c>
      <c r="BR10" s="518">
        <f t="shared" si="29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30">+SUM(BV11:BV15)</f>
        <v>5.5030090199999995</v>
      </c>
      <c r="BW10" s="518">
        <f t="shared" si="30"/>
        <v>4.0495780400000001</v>
      </c>
      <c r="BX10" s="518">
        <f t="shared" si="30"/>
        <v>1.4288659499999998</v>
      </c>
      <c r="BY10" s="518">
        <f t="shared" si="30"/>
        <v>4.726093283</v>
      </c>
      <c r="BZ10" s="518">
        <f t="shared" si="30"/>
        <v>4.2052379559999995</v>
      </c>
      <c r="CA10" s="518">
        <f t="shared" si="30"/>
        <v>7.5465825830000011</v>
      </c>
      <c r="CB10" s="518">
        <f t="shared" si="30"/>
        <v>6.4011006699999999</v>
      </c>
      <c r="CC10" s="518">
        <f t="shared" si="30"/>
        <v>4.7907028700000005</v>
      </c>
      <c r="CD10" s="518">
        <f t="shared" si="30"/>
        <v>1.4288659499999998</v>
      </c>
      <c r="CE10" s="518">
        <f t="shared" si="30"/>
        <v>5.2060932900000001</v>
      </c>
      <c r="CF10" s="518">
        <f t="shared" si="30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31">+SUM(CJ11:CJ15)</f>
        <v>6.7917980999999994</v>
      </c>
      <c r="CK10" s="518">
        <f t="shared" si="31"/>
        <v>5.3179494799999993</v>
      </c>
      <c r="CL10" s="518">
        <f t="shared" si="31"/>
        <v>4.3861355699999995</v>
      </c>
      <c r="CM10" s="518">
        <f t="shared" si="31"/>
        <v>5.5400332799999994</v>
      </c>
      <c r="CN10" s="518">
        <f t="shared" si="31"/>
        <v>4.1648823300000002</v>
      </c>
      <c r="CO10" s="518">
        <f t="shared" si="31"/>
        <v>7.4998845830000009</v>
      </c>
      <c r="CP10" s="518">
        <f t="shared" si="31"/>
        <v>7.1115259799999997</v>
      </c>
      <c r="CQ10" s="518">
        <f t="shared" si="31"/>
        <v>5.3588884100000005</v>
      </c>
      <c r="CR10" s="518">
        <f t="shared" si="31"/>
        <v>4.3861356599999999</v>
      </c>
      <c r="CS10" s="518">
        <f t="shared" si="31"/>
        <v>5.6758862299999997</v>
      </c>
      <c r="CT10" s="518">
        <f t="shared" si="31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2">+SUM(CX11:CX15)</f>
        <v>7.1115259799999997</v>
      </c>
      <c r="CY10" s="518">
        <f t="shared" si="32"/>
        <v>5.3916149500000001</v>
      </c>
      <c r="CZ10" s="518">
        <f t="shared" si="32"/>
        <v>5.9220242299999999</v>
      </c>
      <c r="DA10" s="518">
        <f t="shared" si="32"/>
        <v>5.6758862299999997</v>
      </c>
      <c r="DB10" s="518">
        <f t="shared" si="32"/>
        <v>4.14342407</v>
      </c>
      <c r="DC10" s="518">
        <f t="shared" si="32"/>
        <v>7.5450225830000006</v>
      </c>
      <c r="DD10" s="518">
        <f t="shared" si="32"/>
        <v>7.1115259799999997</v>
      </c>
      <c r="DE10" s="518">
        <f t="shared" si="32"/>
        <v>5.3916149500000001</v>
      </c>
      <c r="DF10" s="518">
        <f t="shared" si="32"/>
        <v>6.0835951800000005</v>
      </c>
      <c r="DG10" s="518">
        <f t="shared" si="32"/>
        <v>9.3122498700000005</v>
      </c>
      <c r="DH10" s="518">
        <f t="shared" si="32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3">+SUM(DL11:DL15)</f>
        <v>7.8834975400000005</v>
      </c>
      <c r="DM10" s="518">
        <f t="shared" si="33"/>
        <v>8.7585515799999989</v>
      </c>
      <c r="DN10" s="518">
        <f t="shared" si="33"/>
        <v>6.3968049699999998</v>
      </c>
      <c r="DO10" s="518">
        <f t="shared" si="33"/>
        <v>9.9870604800000002</v>
      </c>
      <c r="DP10" s="518">
        <f t="shared" si="33"/>
        <v>4.2710675999999994</v>
      </c>
      <c r="DQ10" s="518">
        <f t="shared" si="33"/>
        <v>7.4998845830000009</v>
      </c>
      <c r="DR10" s="518">
        <f t="shared" si="33"/>
        <v>7.9199037899999993</v>
      </c>
      <c r="DS10" s="518">
        <f t="shared" si="33"/>
        <v>8.9152434199999995</v>
      </c>
      <c r="DT10" s="518">
        <f t="shared" si="33"/>
        <v>6.3968049700000007</v>
      </c>
      <c r="DU10" s="518">
        <f t="shared" si="33"/>
        <v>10.00661081</v>
      </c>
      <c r="DV10" s="518">
        <f t="shared" si="33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4">+SUM(DZ11:DZ15)</f>
        <v>7.9198861399999991</v>
      </c>
      <c r="EA10" s="518">
        <f t="shared" si="34"/>
        <v>8.9152434199999995</v>
      </c>
      <c r="EB10" s="518">
        <f t="shared" si="34"/>
        <v>6.3968049700000007</v>
      </c>
      <c r="EC10" s="518">
        <f t="shared" si="34"/>
        <v>10.00661081</v>
      </c>
      <c r="ED10" s="518">
        <f t="shared" si="34"/>
        <v>4.1012811599999992</v>
      </c>
      <c r="EE10" s="518">
        <f t="shared" si="34"/>
        <v>7.4998846400000003</v>
      </c>
      <c r="EF10" s="518">
        <f t="shared" si="34"/>
        <v>7.9321291499999997</v>
      </c>
      <c r="EG10" s="518">
        <f t="shared" si="34"/>
        <v>6.0573395200000002</v>
      </c>
      <c r="EH10" s="518">
        <f t="shared" si="34"/>
        <v>6.3968049700000007</v>
      </c>
      <c r="EI10" s="518">
        <f t="shared" si="34"/>
        <v>13.8176556</v>
      </c>
      <c r="EJ10" s="518">
        <f t="shared" si="34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5">+SUM(EN11:EN15)</f>
        <v>7.2314020799999996</v>
      </c>
      <c r="EO10" s="518">
        <f t="shared" si="35"/>
        <v>6.8092897600000004</v>
      </c>
      <c r="EP10" s="518">
        <f t="shared" si="35"/>
        <v>6.3968049700000007</v>
      </c>
      <c r="EQ10" s="518">
        <f t="shared" si="35"/>
        <v>13.037483180000001</v>
      </c>
      <c r="ER10" s="518">
        <f t="shared" si="35"/>
        <v>11.194375540000001</v>
      </c>
      <c r="ES10" s="518">
        <f t="shared" si="35"/>
        <v>0</v>
      </c>
      <c r="ET10" s="518">
        <f t="shared" si="35"/>
        <v>8.0268369199999992</v>
      </c>
      <c r="EU10" s="518">
        <f t="shared" si="35"/>
        <v>6.0573395200000002</v>
      </c>
      <c r="EV10" s="518">
        <f t="shared" si="35"/>
        <v>6.3968049700000007</v>
      </c>
      <c r="EW10" s="518">
        <f t="shared" si="35"/>
        <v>13.050254580000001</v>
      </c>
      <c r="EX10" s="518">
        <f t="shared" si="35"/>
        <v>6.9613655899999998</v>
      </c>
      <c r="EY10" s="518">
        <f t="shared" si="10"/>
        <v>85.205570860000009</v>
      </c>
      <c r="EZ10" s="519"/>
      <c r="FA10" s="518">
        <f t="shared" ref="FA10:FL10" si="36">+SUM(FA11:FA15)</f>
        <v>4.2111941000000002</v>
      </c>
      <c r="FB10" s="518">
        <f t="shared" si="36"/>
        <v>3.37030546</v>
      </c>
      <c r="FC10" s="518">
        <f t="shared" si="36"/>
        <v>6.8254653699999999</v>
      </c>
      <c r="FD10" s="518">
        <f t="shared" si="36"/>
        <v>8.1745864300000015</v>
      </c>
      <c r="FE10" s="518">
        <f t="shared" si="36"/>
        <v>14.77417513</v>
      </c>
      <c r="FF10" s="518">
        <f t="shared" si="36"/>
        <v>6.9388962899999989</v>
      </c>
      <c r="FG10" s="518">
        <f t="shared" si="36"/>
        <v>4.1665512500000004</v>
      </c>
      <c r="FH10" s="518">
        <f t="shared" si="36"/>
        <v>1.0311586699999999</v>
      </c>
      <c r="FI10" s="518">
        <f t="shared" si="36"/>
        <v>8.6678509300000002</v>
      </c>
      <c r="FJ10" s="518">
        <f t="shared" si="36"/>
        <v>6.3968049700000007</v>
      </c>
      <c r="FK10" s="518">
        <f t="shared" si="36"/>
        <v>15.492925140000002</v>
      </c>
      <c r="FL10" s="518">
        <f t="shared" si="36"/>
        <v>6.8514926299999992</v>
      </c>
      <c r="FM10" s="518">
        <f t="shared" si="11"/>
        <v>86.901406369999989</v>
      </c>
      <c r="FO10" s="518">
        <f>+SUM(FO11:FO15)</f>
        <v>4.2085291000000007</v>
      </c>
      <c r="FP10" s="518">
        <f t="shared" ref="FP10:FQ10" si="37">+SUM(FP11:FP15)</f>
        <v>0.81432258999999996</v>
      </c>
      <c r="FQ10" s="518">
        <f t="shared" si="37"/>
        <v>8.6245297700000005</v>
      </c>
      <c r="FR10" s="518">
        <f>+SUM(FO10:FQ10)</f>
        <v>13.647381460000002</v>
      </c>
    </row>
    <row r="11" spans="2:174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>
        <v>6.3968049700000007</v>
      </c>
      <c r="EQ11" s="518">
        <v>9.2264383900000002</v>
      </c>
      <c r="ER11" s="518">
        <v>9.9741485700000005</v>
      </c>
      <c r="ES11" s="518">
        <v>0</v>
      </c>
      <c r="ET11" s="518">
        <v>8.0268369199999992</v>
      </c>
      <c r="EU11" s="518">
        <v>6.0573395200000002</v>
      </c>
      <c r="EV11" s="518">
        <v>6.3968049700000007</v>
      </c>
      <c r="EW11" s="518">
        <v>9.2392097900000003</v>
      </c>
      <c r="EX11" s="518">
        <v>5.8075973199999993</v>
      </c>
      <c r="EY11" s="518">
        <f t="shared" si="10"/>
        <v>75.16587229000001</v>
      </c>
      <c r="EZ11" s="519"/>
      <c r="FA11" s="518">
        <v>4.1665512500000004</v>
      </c>
      <c r="FB11" s="518">
        <v>3.37030546</v>
      </c>
      <c r="FC11" s="518">
        <v>6.0573395200000002</v>
      </c>
      <c r="FD11" s="518">
        <v>8.1745864300000015</v>
      </c>
      <c r="FE11" s="518">
        <v>10.963130339999999</v>
      </c>
      <c r="FF11" s="518">
        <v>5.8075973199999993</v>
      </c>
      <c r="FG11" s="518">
        <v>4.1665512500000004</v>
      </c>
      <c r="FH11" s="518">
        <v>1.0311586699999999</v>
      </c>
      <c r="FI11" s="518">
        <v>7.8351209800000001</v>
      </c>
      <c r="FJ11" s="518">
        <v>6.3968049700000007</v>
      </c>
      <c r="FK11" s="518">
        <v>11.681880350000002</v>
      </c>
      <c r="FL11" s="518">
        <v>5.8075973199999993</v>
      </c>
      <c r="FM11" s="518">
        <f t="shared" si="11"/>
        <v>75.458623860000003</v>
      </c>
      <c r="FO11" s="518">
        <v>4.1665512500000004</v>
      </c>
      <c r="FP11" s="518">
        <v>0.81432258999999996</v>
      </c>
      <c r="FQ11" s="518">
        <v>7.8351209800000001</v>
      </c>
      <c r="FR11" s="518">
        <f>+SUM(FO11:FQ11)</f>
        <v>12.81599482</v>
      </c>
    </row>
    <row r="12" spans="2:174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>
        <v>0</v>
      </c>
      <c r="EQ12" s="518">
        <v>3.81104479</v>
      </c>
      <c r="ER12" s="518">
        <v>1.2202269699999999</v>
      </c>
      <c r="ES12" s="518">
        <v>0</v>
      </c>
      <c r="ET12" s="518">
        <v>0</v>
      </c>
      <c r="EU12" s="518">
        <v>0</v>
      </c>
      <c r="EV12" s="518">
        <v>0</v>
      </c>
      <c r="EW12" s="518">
        <v>3.81104479</v>
      </c>
      <c r="EX12" s="518">
        <v>1.15376827</v>
      </c>
      <c r="EY12" s="518">
        <f t="shared" si="10"/>
        <v>10.039698570000001</v>
      </c>
      <c r="EZ12" s="519"/>
      <c r="FA12" s="518">
        <v>4.4642849999999998E-2</v>
      </c>
      <c r="FB12" s="518">
        <v>0</v>
      </c>
      <c r="FC12" s="518">
        <v>0.76812585</v>
      </c>
      <c r="FD12" s="518">
        <v>0</v>
      </c>
      <c r="FE12" s="518">
        <v>3.81104479</v>
      </c>
      <c r="FF12" s="518">
        <v>1.13129897</v>
      </c>
      <c r="FG12" s="518">
        <v>0</v>
      </c>
      <c r="FH12" s="518">
        <v>0</v>
      </c>
      <c r="FI12" s="518">
        <v>0.83272994999999994</v>
      </c>
      <c r="FJ12" s="518">
        <v>0</v>
      </c>
      <c r="FK12" s="518">
        <v>3.81104479</v>
      </c>
      <c r="FL12" s="518">
        <v>1.0438953100000001</v>
      </c>
      <c r="FM12" s="518">
        <f t="shared" si="11"/>
        <v>11.442782509999999</v>
      </c>
      <c r="FO12" s="518">
        <v>4.1977849999999997E-2</v>
      </c>
      <c r="FP12" s="518">
        <v>0</v>
      </c>
      <c r="FQ12" s="518">
        <v>0.78940879000000008</v>
      </c>
      <c r="FR12" s="518">
        <f>+SUM(FO12:FQ12)</f>
        <v>0.83138664000000007</v>
      </c>
    </row>
    <row r="13" spans="2:174" ht="15.75" x14ac:dyDescent="0.25">
      <c r="B13" s="695" t="s">
        <v>737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>
        <v>0</v>
      </c>
      <c r="EQ13" s="518">
        <v>0</v>
      </c>
      <c r="ER13" s="518">
        <v>0</v>
      </c>
      <c r="ES13" s="518">
        <v>0</v>
      </c>
      <c r="ET13" s="518">
        <v>0</v>
      </c>
      <c r="EU13" s="518">
        <v>0</v>
      </c>
      <c r="EV13" s="518">
        <v>0</v>
      </c>
      <c r="EW13" s="518">
        <v>0</v>
      </c>
      <c r="EX13" s="518">
        <v>0</v>
      </c>
      <c r="EY13" s="518">
        <f t="shared" si="10"/>
        <v>0</v>
      </c>
      <c r="EZ13" s="519"/>
      <c r="FA13" s="518">
        <v>0</v>
      </c>
      <c r="FB13" s="518">
        <v>0</v>
      </c>
      <c r="FC13" s="518">
        <v>0</v>
      </c>
      <c r="FD13" s="518">
        <v>0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0</v>
      </c>
      <c r="FK13" s="518">
        <v>0</v>
      </c>
      <c r="FL13" s="518">
        <v>0</v>
      </c>
      <c r="FM13" s="518">
        <f t="shared" si="11"/>
        <v>0</v>
      </c>
      <c r="FO13" s="518">
        <v>0</v>
      </c>
      <c r="FP13" s="518">
        <v>0</v>
      </c>
      <c r="FQ13" s="518">
        <v>0</v>
      </c>
      <c r="FR13" s="518">
        <f>+SUM(FO13:FQ13)</f>
        <v>0</v>
      </c>
    </row>
    <row r="14" spans="2:174" ht="15.75" hidden="1" x14ac:dyDescent="0.25">
      <c r="B14" s="695" t="s">
        <v>694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v>0</v>
      </c>
      <c r="FQ14" s="518">
        <v>0</v>
      </c>
      <c r="FR14" s="518">
        <f>+SUM(FO14:FQ14)</f>
        <v>0</v>
      </c>
    </row>
    <row r="15" spans="2:174" ht="15.75" hidden="1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v>0</v>
      </c>
      <c r="FR15" s="518">
        <f>+SUM(FO15:FQ15)</f>
        <v>0</v>
      </c>
    </row>
    <row r="16" spans="2:174" ht="15.75" x14ac:dyDescent="0.25">
      <c r="B16" s="687" t="s">
        <v>92</v>
      </c>
      <c r="C16" s="542">
        <f t="shared" ref="C16:N16" si="38">+C8+C7</f>
        <v>-162.46666218919989</v>
      </c>
      <c r="D16" s="542">
        <f t="shared" si="38"/>
        <v>-4.8407186908004718</v>
      </c>
      <c r="E16" s="542">
        <f t="shared" si="38"/>
        <v>64.941730980000244</v>
      </c>
      <c r="F16" s="542">
        <f t="shared" si="38"/>
        <v>138.25495048999977</v>
      </c>
      <c r="G16" s="542">
        <f t="shared" si="38"/>
        <v>-23.549169119999846</v>
      </c>
      <c r="H16" s="542">
        <f t="shared" si="38"/>
        <v>1.087699870000467</v>
      </c>
      <c r="I16" s="542">
        <f t="shared" si="38"/>
        <v>-6.8709189700001581</v>
      </c>
      <c r="J16" s="542">
        <f t="shared" si="38"/>
        <v>-18.103230800000283</v>
      </c>
      <c r="K16" s="542">
        <f t="shared" si="38"/>
        <v>-178.30723426999975</v>
      </c>
      <c r="L16" s="542">
        <f t="shared" si="38"/>
        <v>43.597132351799473</v>
      </c>
      <c r="M16" s="542">
        <f t="shared" si="38"/>
        <v>57.724627722499285</v>
      </c>
      <c r="N16" s="542">
        <f t="shared" si="38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9">+R8+R7</f>
        <v>-14.477012420000101</v>
      </c>
      <c r="S16" s="542">
        <f t="shared" si="39"/>
        <v>29.558211770000014</v>
      </c>
      <c r="T16" s="542">
        <f t="shared" si="39"/>
        <v>81.025702586200026</v>
      </c>
      <c r="U16" s="542">
        <f t="shared" si="39"/>
        <v>-84.364768459999837</v>
      </c>
      <c r="V16" s="542">
        <f t="shared" si="39"/>
        <v>-57.58109049000096</v>
      </c>
      <c r="W16" s="542">
        <f t="shared" si="39"/>
        <v>-33.547357519998755</v>
      </c>
      <c r="X16" s="542">
        <f t="shared" si="39"/>
        <v>-67.564583620000491</v>
      </c>
      <c r="Y16" s="542">
        <f t="shared" si="39"/>
        <v>3.7844683499999583</v>
      </c>
      <c r="Z16" s="542">
        <f t="shared" si="39"/>
        <v>-20.805744950000665</v>
      </c>
      <c r="AA16" s="542">
        <f t="shared" si="39"/>
        <v>-3.6167802799985154</v>
      </c>
      <c r="AB16" s="542">
        <f t="shared" si="39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40">+AF8+AF7</f>
        <v>-166.99274186000022</v>
      </c>
      <c r="AG16" s="542">
        <f t="shared" si="40"/>
        <v>9.7640943400001028</v>
      </c>
      <c r="AH16" s="542">
        <f t="shared" si="40"/>
        <v>-77.851865779999272</v>
      </c>
      <c r="AI16" s="542">
        <f t="shared" si="40"/>
        <v>-83.114240850000115</v>
      </c>
      <c r="AJ16" s="542">
        <f t="shared" si="40"/>
        <v>-18.487408370000026</v>
      </c>
      <c r="AK16" s="542">
        <f t="shared" si="40"/>
        <v>-96.229371040000387</v>
      </c>
      <c r="AL16" s="542">
        <f t="shared" si="40"/>
        <v>205.30338109000053</v>
      </c>
      <c r="AM16" s="542">
        <f t="shared" si="40"/>
        <v>225.0882695699994</v>
      </c>
      <c r="AN16" s="542">
        <f t="shared" si="40"/>
        <v>32.305390650000575</v>
      </c>
      <c r="AO16" s="542">
        <f t="shared" si="40"/>
        <v>177.32096867999923</v>
      </c>
      <c r="AP16" s="542">
        <f t="shared" si="40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41">+AT8+AT7</f>
        <v>190.22891421000014</v>
      </c>
      <c r="AU16" s="542">
        <f t="shared" si="41"/>
        <v>-1.9218361799998895</v>
      </c>
      <c r="AV16" s="542">
        <f t="shared" si="41"/>
        <v>-69.446661179999865</v>
      </c>
      <c r="AW16" s="542">
        <f t="shared" si="41"/>
        <v>187.14361741000022</v>
      </c>
      <c r="AX16" s="542">
        <f t="shared" si="41"/>
        <v>-150.05142341000143</v>
      </c>
      <c r="AY16" s="542">
        <f t="shared" si="41"/>
        <v>-182.55670554999952</v>
      </c>
      <c r="AZ16" s="542">
        <f t="shared" si="41"/>
        <v>58.078442090000145</v>
      </c>
      <c r="BA16" s="542">
        <f t="shared" si="41"/>
        <v>44.314555120000811</v>
      </c>
      <c r="BB16" s="542">
        <f t="shared" si="41"/>
        <v>82.429143269999798</v>
      </c>
      <c r="BC16" s="542">
        <f t="shared" si="41"/>
        <v>176.9787450600007</v>
      </c>
      <c r="BD16" s="542">
        <f t="shared" si="41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42">+BH8+BH7</f>
        <v>-33.604121229999706</v>
      </c>
      <c r="BI16" s="542">
        <f t="shared" si="42"/>
        <v>-46.051436559999971</v>
      </c>
      <c r="BJ16" s="542">
        <f t="shared" si="42"/>
        <v>23.410697139999534</v>
      </c>
      <c r="BK16" s="542">
        <f t="shared" si="42"/>
        <v>-76.591836619999583</v>
      </c>
      <c r="BL16" s="542">
        <f t="shared" si="42"/>
        <v>0.4910799299997457</v>
      </c>
      <c r="BM16" s="542">
        <f t="shared" si="42"/>
        <v>-40.007216840000289</v>
      </c>
      <c r="BN16" s="542">
        <f t="shared" si="42"/>
        <v>5.0330573300006165</v>
      </c>
      <c r="BO16" s="542">
        <f t="shared" si="42"/>
        <v>223.78713947999927</v>
      </c>
      <c r="BP16" s="542">
        <f t="shared" si="42"/>
        <v>-108.59741842000085</v>
      </c>
      <c r="BQ16" s="542">
        <f t="shared" si="42"/>
        <v>51.924027920001251</v>
      </c>
      <c r="BR16" s="542">
        <f t="shared" si="42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3">+BV8+BV7</f>
        <v>-4.0549691499997458</v>
      </c>
      <c r="BW16" s="542">
        <f t="shared" si="43"/>
        <v>-5.7922175500006361</v>
      </c>
      <c r="BX16" s="542">
        <f t="shared" si="43"/>
        <v>-88.593493399999076</v>
      </c>
      <c r="BY16" s="542">
        <f t="shared" si="43"/>
        <v>-133.65076079700052</v>
      </c>
      <c r="BZ16" s="542">
        <f t="shared" si="43"/>
        <v>63.249020355999818</v>
      </c>
      <c r="CA16" s="542">
        <f t="shared" si="43"/>
        <v>88.278719133000664</v>
      </c>
      <c r="CB16" s="542">
        <f t="shared" si="43"/>
        <v>-81.680997139998993</v>
      </c>
      <c r="CC16" s="542">
        <f t="shared" si="43"/>
        <v>244.70448356999918</v>
      </c>
      <c r="CD16" s="542">
        <f t="shared" si="43"/>
        <v>62.261317500001027</v>
      </c>
      <c r="CE16" s="542">
        <f t="shared" si="43"/>
        <v>4.9359465099985016</v>
      </c>
      <c r="CF16" s="542">
        <f t="shared" si="43"/>
        <v>354.15904880999955</v>
      </c>
      <c r="CG16" s="542">
        <f t="shared" si="5"/>
        <v>435.81469419199982</v>
      </c>
      <c r="CH16" s="573"/>
      <c r="CI16" s="542">
        <f t="shared" ref="CI16:CT16" si="44">+CI8+CI7</f>
        <v>-111.05165810699991</v>
      </c>
      <c r="CJ16" s="542">
        <f t="shared" si="44"/>
        <v>14.153068270000063</v>
      </c>
      <c r="CK16" s="542">
        <f t="shared" si="44"/>
        <v>199.38544925000014</v>
      </c>
      <c r="CL16" s="542">
        <f t="shared" si="44"/>
        <v>-77.531785020000996</v>
      </c>
      <c r="CM16" s="542">
        <f t="shared" si="44"/>
        <v>-100.6195679199989</v>
      </c>
      <c r="CN16" s="542">
        <f t="shared" si="44"/>
        <v>-81.385194290000797</v>
      </c>
      <c r="CO16" s="542">
        <f t="shared" si="44"/>
        <v>39.647894833000294</v>
      </c>
      <c r="CP16" s="542">
        <f t="shared" si="44"/>
        <v>130.95201159999939</v>
      </c>
      <c r="CQ16" s="542">
        <f t="shared" si="44"/>
        <v>-180.12919497000013</v>
      </c>
      <c r="CR16" s="542">
        <f t="shared" si="44"/>
        <v>93.627093370000239</v>
      </c>
      <c r="CS16" s="542">
        <f t="shared" si="44"/>
        <v>220.61611757000009</v>
      </c>
      <c r="CT16" s="542">
        <f t="shared" si="44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5">+CX8+CX7</f>
        <v>-147.7410498800003</v>
      </c>
      <c r="CY16" s="542">
        <f t="shared" si="45"/>
        <v>147.61851356000039</v>
      </c>
      <c r="CZ16" s="542">
        <f t="shared" si="45"/>
        <v>68.641214120000072</v>
      </c>
      <c r="DA16" s="542">
        <f t="shared" si="45"/>
        <v>-595.41747918000044</v>
      </c>
      <c r="DB16" s="542">
        <f t="shared" si="45"/>
        <v>-12.371560919999581</v>
      </c>
      <c r="DC16" s="542">
        <f t="shared" si="45"/>
        <v>70.219856912999788</v>
      </c>
      <c r="DD16" s="542">
        <f t="shared" si="45"/>
        <v>-22.416177089999984</v>
      </c>
      <c r="DE16" s="542">
        <f t="shared" si="45"/>
        <v>116.8790171600005</v>
      </c>
      <c r="DF16" s="542">
        <f t="shared" si="45"/>
        <v>168.48396226000094</v>
      </c>
      <c r="DG16" s="542">
        <f t="shared" si="45"/>
        <v>140.24306222999766</v>
      </c>
      <c r="DH16" s="542">
        <f t="shared" si="45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6">+DL8+DL7</f>
        <v>-15.623334209999932</v>
      </c>
      <c r="DM16" s="542">
        <f t="shared" si="46"/>
        <v>174.10718306999854</v>
      </c>
      <c r="DN16" s="542">
        <f t="shared" si="46"/>
        <v>1.6064917000013494</v>
      </c>
      <c r="DO16" s="542">
        <f t="shared" si="46"/>
        <v>30.674792929999185</v>
      </c>
      <c r="DP16" s="542">
        <f t="shared" si="46"/>
        <v>-87.982996829999266</v>
      </c>
      <c r="DQ16" s="542">
        <f t="shared" si="46"/>
        <v>5.4502077129984912</v>
      </c>
      <c r="DR16" s="542">
        <f t="shared" si="46"/>
        <v>37.497878790000755</v>
      </c>
      <c r="DS16" s="542">
        <f t="shared" si="46"/>
        <v>188.70350598559961</v>
      </c>
      <c r="DT16" s="542">
        <f t="shared" si="46"/>
        <v>-185.36997966999601</v>
      </c>
      <c r="DU16" s="542">
        <f t="shared" si="46"/>
        <v>76.168252440000657</v>
      </c>
      <c r="DV16" s="542">
        <f t="shared" si="46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7">+DZ8+DZ7</f>
        <v>-186.14266890499991</v>
      </c>
      <c r="EA16" s="542">
        <f t="shared" si="47"/>
        <v>72.988766329999962</v>
      </c>
      <c r="EB16" s="542">
        <f t="shared" si="47"/>
        <v>-13.077219319999376</v>
      </c>
      <c r="EC16" s="542">
        <f t="shared" si="47"/>
        <v>103.71527419999978</v>
      </c>
      <c r="ED16" s="542">
        <f t="shared" si="47"/>
        <v>-243.08917265000042</v>
      </c>
      <c r="EE16" s="542">
        <f t="shared" si="47"/>
        <v>-5.2977670799993106</v>
      </c>
      <c r="EF16" s="542">
        <f t="shared" si="47"/>
        <v>19.103981609997483</v>
      </c>
      <c r="EG16" s="542">
        <f t="shared" si="47"/>
        <v>5.6299352200028281</v>
      </c>
      <c r="EH16" s="542">
        <f t="shared" si="47"/>
        <v>31.867270179998286</v>
      </c>
      <c r="EI16" s="542">
        <f t="shared" si="47"/>
        <v>58.426643950000759</v>
      </c>
      <c r="EJ16" s="542">
        <f t="shared" si="47"/>
        <v>182.55256852999855</v>
      </c>
      <c r="EK16" s="542">
        <f t="shared" si="9"/>
        <v>89.947812492998708</v>
      </c>
      <c r="EL16" s="573"/>
      <c r="EM16" s="542">
        <f>+EM8+EM7</f>
        <v>183.79929701000006</v>
      </c>
      <c r="EN16" s="542">
        <f t="shared" ref="EN16:EX16" si="48">+EN8+EN7</f>
        <v>-281.55331249000011</v>
      </c>
      <c r="EO16" s="542">
        <f t="shared" si="48"/>
        <v>98.92164024000013</v>
      </c>
      <c r="EP16" s="542">
        <f t="shared" si="48"/>
        <v>28.942112889999095</v>
      </c>
      <c r="EQ16" s="542">
        <f t="shared" si="48"/>
        <v>-51.270406339999781</v>
      </c>
      <c r="ER16" s="542">
        <f t="shared" si="48"/>
        <v>-83.663774839999277</v>
      </c>
      <c r="ES16" s="542">
        <f t="shared" si="48"/>
        <v>-11.77189728000095</v>
      </c>
      <c r="ET16" s="542">
        <f t="shared" si="48"/>
        <v>37.322899640000514</v>
      </c>
      <c r="EU16" s="542">
        <f t="shared" si="48"/>
        <v>110.84848176999955</v>
      </c>
      <c r="EV16" s="542">
        <f t="shared" si="48"/>
        <v>38.925787630000158</v>
      </c>
      <c r="EW16" s="542">
        <f t="shared" si="48"/>
        <v>109.61481692666729</v>
      </c>
      <c r="EX16" s="542">
        <f t="shared" si="48"/>
        <v>173.65060411875811</v>
      </c>
      <c r="EY16" s="542">
        <f t="shared" si="10"/>
        <v>353.7662492754248</v>
      </c>
      <c r="EZ16" s="573"/>
      <c r="FA16" s="542">
        <f t="shared" ref="FA16:FL16" si="49">+FA8+FA7</f>
        <v>-94.022994161614889</v>
      </c>
      <c r="FB16" s="542">
        <f t="shared" si="49"/>
        <v>83.316076619648072</v>
      </c>
      <c r="FC16" s="542">
        <f t="shared" si="49"/>
        <v>98.816409571230992</v>
      </c>
      <c r="FD16" s="542">
        <f t="shared" si="49"/>
        <v>48.919445579082378</v>
      </c>
      <c r="FE16" s="542">
        <f t="shared" si="49"/>
        <v>-82.527088009342492</v>
      </c>
      <c r="FF16" s="542">
        <f t="shared" si="49"/>
        <v>-72.099997145562185</v>
      </c>
      <c r="FG16" s="542">
        <f t="shared" si="49"/>
        <v>-0.53625699082074618</v>
      </c>
      <c r="FH16" s="542">
        <f t="shared" si="49"/>
        <v>17.82249722097578</v>
      </c>
      <c r="FI16" s="542">
        <f t="shared" si="49"/>
        <v>80.121547681591082</v>
      </c>
      <c r="FJ16" s="542">
        <f t="shared" si="49"/>
        <v>54.340154700117509</v>
      </c>
      <c r="FK16" s="542">
        <f t="shared" si="49"/>
        <v>77.618175165958178</v>
      </c>
      <c r="FL16" s="542">
        <f t="shared" si="49"/>
        <v>304.43357579347207</v>
      </c>
      <c r="FM16" s="542">
        <f t="shared" si="11"/>
        <v>516.20154602473576</v>
      </c>
      <c r="FO16" s="542">
        <f>+FO8+FO7</f>
        <v>-515.65780218823431</v>
      </c>
      <c r="FP16" s="542">
        <f t="shared" ref="FP16:FQ16" si="50">+FP8+FP7</f>
        <v>-90.044112221555281</v>
      </c>
      <c r="FQ16" s="542">
        <f t="shared" si="50"/>
        <v>-21.036505180650046</v>
      </c>
      <c r="FR16" s="542">
        <f>+SUM(FO16:FQ16)</f>
        <v>-626.73841959043966</v>
      </c>
    </row>
    <row r="17" spans="2:174" ht="15.75" x14ac:dyDescent="0.25">
      <c r="B17" s="687" t="s">
        <v>96</v>
      </c>
      <c r="C17" s="542">
        <f t="shared" ref="C17:N17" si="51">+C18+C30+C32</f>
        <v>-105.31111018919987</v>
      </c>
      <c r="D17" s="542">
        <f t="shared" si="51"/>
        <v>15.031457309199496</v>
      </c>
      <c r="E17" s="542">
        <f t="shared" si="51"/>
        <v>59.840353980000287</v>
      </c>
      <c r="F17" s="542">
        <f t="shared" si="51"/>
        <v>98.96451048999981</v>
      </c>
      <c r="G17" s="542">
        <f t="shared" si="51"/>
        <v>8.6523218800001871</v>
      </c>
      <c r="H17" s="542">
        <f t="shared" si="51"/>
        <v>-17.345687129999568</v>
      </c>
      <c r="I17" s="542">
        <f t="shared" si="51"/>
        <v>2.0760480299999298</v>
      </c>
      <c r="J17" s="542">
        <f t="shared" si="51"/>
        <v>29.203545199999617</v>
      </c>
      <c r="K17" s="542">
        <f t="shared" si="51"/>
        <v>-58.692639269999766</v>
      </c>
      <c r="L17" s="542">
        <f t="shared" si="51"/>
        <v>30.239845351799435</v>
      </c>
      <c r="M17" s="542">
        <f t="shared" si="51"/>
        <v>84.461344722499405</v>
      </c>
      <c r="N17" s="542">
        <f t="shared" si="51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52">+R18+R30+R32</f>
        <v>23.384751579999893</v>
      </c>
      <c r="S17" s="542">
        <f t="shared" si="52"/>
        <v>1.5832907700000192</v>
      </c>
      <c r="T17" s="542">
        <f t="shared" si="52"/>
        <v>-4.3913044138000963</v>
      </c>
      <c r="U17" s="542">
        <f t="shared" si="52"/>
        <v>10.803659540000011</v>
      </c>
      <c r="V17" s="542">
        <f t="shared" si="52"/>
        <v>126.12928550999924</v>
      </c>
      <c r="W17" s="542">
        <f t="shared" si="52"/>
        <v>-58.737117519998947</v>
      </c>
      <c r="X17" s="542">
        <f t="shared" si="52"/>
        <v>4.6717243799997448</v>
      </c>
      <c r="Y17" s="542">
        <f t="shared" si="52"/>
        <v>49.45445435000007</v>
      </c>
      <c r="Z17" s="542">
        <f t="shared" si="52"/>
        <v>9.4887850499990023</v>
      </c>
      <c r="AA17" s="542">
        <f t="shared" si="52"/>
        <v>74.930264720001517</v>
      </c>
      <c r="AB17" s="542">
        <f t="shared" si="52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53">+AF18+AF30+AF32</f>
        <v>-0.49851785999995357</v>
      </c>
      <c r="AG17" s="542">
        <f t="shared" si="53"/>
        <v>-200.93205765999988</v>
      </c>
      <c r="AH17" s="542">
        <f t="shared" si="53"/>
        <v>79.573362220000575</v>
      </c>
      <c r="AI17" s="542">
        <f t="shared" si="53"/>
        <v>-18.658292850000084</v>
      </c>
      <c r="AJ17" s="542">
        <f t="shared" si="53"/>
        <v>4.8454896299998538</v>
      </c>
      <c r="AK17" s="542">
        <f t="shared" si="53"/>
        <v>-86.825069040000244</v>
      </c>
      <c r="AL17" s="542">
        <f t="shared" si="53"/>
        <v>195.43320609000074</v>
      </c>
      <c r="AM17" s="542">
        <f t="shared" si="53"/>
        <v>-54.967702430000699</v>
      </c>
      <c r="AN17" s="542">
        <f t="shared" si="53"/>
        <v>-18.424232349999603</v>
      </c>
      <c r="AO17" s="542">
        <f t="shared" si="53"/>
        <v>148.64737867999935</v>
      </c>
      <c r="AP17" s="542">
        <f t="shared" si="53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4">+AT18+AT30+AT32</f>
        <v>301.29692820999998</v>
      </c>
      <c r="AU17" s="542">
        <f t="shared" si="54"/>
        <v>-73.588613179999683</v>
      </c>
      <c r="AV17" s="542">
        <f t="shared" si="54"/>
        <v>-34.072424179999999</v>
      </c>
      <c r="AW17" s="542">
        <f t="shared" si="54"/>
        <v>26.354984410000085</v>
      </c>
      <c r="AX17" s="542">
        <f t="shared" si="54"/>
        <v>11.925778589998709</v>
      </c>
      <c r="AY17" s="542">
        <f t="shared" si="54"/>
        <v>30.412826450000438</v>
      </c>
      <c r="AZ17" s="542">
        <f t="shared" si="54"/>
        <v>61.541694090000156</v>
      </c>
      <c r="BA17" s="542">
        <f t="shared" si="54"/>
        <v>39.566274120000905</v>
      </c>
      <c r="BB17" s="542">
        <f t="shared" si="54"/>
        <v>83.041898269999706</v>
      </c>
      <c r="BC17" s="542">
        <f t="shared" si="54"/>
        <v>79.784036060000616</v>
      </c>
      <c r="BD17" s="542">
        <f t="shared" si="54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5">+BH18+BH30+BH32</f>
        <v>-112.99016422999946</v>
      </c>
      <c r="BI17" s="542">
        <f t="shared" si="55"/>
        <v>-22.031782560000035</v>
      </c>
      <c r="BJ17" s="542">
        <f t="shared" si="55"/>
        <v>25.927337139999583</v>
      </c>
      <c r="BK17" s="542">
        <f t="shared" si="55"/>
        <v>8.4548363800002484</v>
      </c>
      <c r="BL17" s="542">
        <f t="shared" si="55"/>
        <v>13.108769929999795</v>
      </c>
      <c r="BM17" s="542">
        <f t="shared" si="55"/>
        <v>-26.011983840000191</v>
      </c>
      <c r="BN17" s="542">
        <f t="shared" si="55"/>
        <v>5.1813973300005784</v>
      </c>
      <c r="BO17" s="542">
        <f t="shared" si="55"/>
        <v>-22.944629520000703</v>
      </c>
      <c r="BP17" s="542">
        <f t="shared" si="55"/>
        <v>103.02188057999909</v>
      </c>
      <c r="BQ17" s="542">
        <f t="shared" si="55"/>
        <v>62.936328920001003</v>
      </c>
      <c r="BR17" s="542">
        <f t="shared" si="55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6">+BV18+BV30+BV32</f>
        <v>25.775279850000111</v>
      </c>
      <c r="BW17" s="542">
        <f t="shared" si="56"/>
        <v>-142.36541155000069</v>
      </c>
      <c r="BX17" s="542">
        <f t="shared" si="56"/>
        <v>-70.971874399999081</v>
      </c>
      <c r="BY17" s="542">
        <f t="shared" si="56"/>
        <v>-49.065292797000531</v>
      </c>
      <c r="BZ17" s="542">
        <f t="shared" si="56"/>
        <v>55.20617735599987</v>
      </c>
      <c r="CA17" s="542">
        <f t="shared" si="56"/>
        <v>141.07130013300082</v>
      </c>
      <c r="CB17" s="542">
        <f t="shared" si="56"/>
        <v>0.72350486000108916</v>
      </c>
      <c r="CC17" s="542">
        <f t="shared" si="56"/>
        <v>273.67410056999893</v>
      </c>
      <c r="CD17" s="542">
        <f t="shared" si="56"/>
        <v>-8.0603434999989183</v>
      </c>
      <c r="CE17" s="542">
        <f t="shared" si="56"/>
        <v>24.950409509998714</v>
      </c>
      <c r="CF17" s="542">
        <f t="shared" si="56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7">+CJ18+CJ30+CJ32</f>
        <v>21.232241270000138</v>
      </c>
      <c r="CK17" s="542">
        <f t="shared" si="57"/>
        <v>0.56165924999996975</v>
      </c>
      <c r="CL17" s="542">
        <f t="shared" si="57"/>
        <v>52.736731979999206</v>
      </c>
      <c r="CM17" s="542">
        <f t="shared" si="57"/>
        <v>52.995205080001114</v>
      </c>
      <c r="CN17" s="542">
        <f t="shared" si="57"/>
        <v>46.194610709999282</v>
      </c>
      <c r="CO17" s="542">
        <f t="shared" si="57"/>
        <v>96.153591833000121</v>
      </c>
      <c r="CP17" s="542">
        <f t="shared" si="57"/>
        <v>-75.426208400000448</v>
      </c>
      <c r="CQ17" s="542">
        <f t="shared" si="57"/>
        <v>-201.02688797000025</v>
      </c>
      <c r="CR17" s="542">
        <f t="shared" si="57"/>
        <v>271.79520437000019</v>
      </c>
      <c r="CS17" s="542">
        <f t="shared" si="57"/>
        <v>162.03005757000022</v>
      </c>
      <c r="CT17" s="542">
        <f t="shared" si="57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8">+CX18+CX30+CX32</f>
        <v>-75.055571880000159</v>
      </c>
      <c r="CY17" s="542">
        <f t="shared" si="58"/>
        <v>-75.196703439999695</v>
      </c>
      <c r="CZ17" s="542">
        <f t="shared" si="58"/>
        <v>4.2427981200003053</v>
      </c>
      <c r="DA17" s="542">
        <f t="shared" si="58"/>
        <v>-574.32687618000057</v>
      </c>
      <c r="DB17" s="542">
        <f t="shared" si="58"/>
        <v>-26.743822919999442</v>
      </c>
      <c r="DC17" s="542">
        <f t="shared" si="58"/>
        <v>38.477195912999555</v>
      </c>
      <c r="DD17" s="542">
        <f t="shared" si="58"/>
        <v>-130.23943408999978</v>
      </c>
      <c r="DE17" s="542">
        <f t="shared" si="58"/>
        <v>110.58306416000045</v>
      </c>
      <c r="DF17" s="542">
        <f t="shared" si="58"/>
        <v>321.47202326000075</v>
      </c>
      <c r="DG17" s="542">
        <f t="shared" si="58"/>
        <v>59.25901622999762</v>
      </c>
      <c r="DH17" s="542">
        <f t="shared" si="58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9">+DL18+DL30+DL32</f>
        <v>-0.14993320999974458</v>
      </c>
      <c r="DM17" s="542">
        <f t="shared" si="59"/>
        <v>264.70198106999879</v>
      </c>
      <c r="DN17" s="542">
        <f t="shared" si="59"/>
        <v>-0.58410329999889754</v>
      </c>
      <c r="DO17" s="542">
        <f t="shared" si="59"/>
        <v>84.770784929999195</v>
      </c>
      <c r="DP17" s="542">
        <f t="shared" si="59"/>
        <v>16.077897170000711</v>
      </c>
      <c r="DQ17" s="542">
        <f t="shared" si="59"/>
        <v>1.4945047129986335</v>
      </c>
      <c r="DR17" s="542">
        <f t="shared" si="59"/>
        <v>-36.386344209999486</v>
      </c>
      <c r="DS17" s="542">
        <f t="shared" si="59"/>
        <v>202.13222998559991</v>
      </c>
      <c r="DT17" s="542">
        <f t="shared" si="59"/>
        <v>-165.12576766999621</v>
      </c>
      <c r="DU17" s="542">
        <f t="shared" si="59"/>
        <v>64.42909544000068</v>
      </c>
      <c r="DV17" s="542">
        <f t="shared" si="59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60">+DZ18+DZ30+DZ32</f>
        <v>-199.33428190499984</v>
      </c>
      <c r="EA17" s="542">
        <f t="shared" si="60"/>
        <v>22.326503330000026</v>
      </c>
      <c r="EB17" s="542">
        <f t="shared" si="60"/>
        <v>33.97924568000051</v>
      </c>
      <c r="EC17" s="542">
        <f t="shared" si="60"/>
        <v>212.93207519999982</v>
      </c>
      <c r="ED17" s="542">
        <f t="shared" si="60"/>
        <v>-197.07751765000043</v>
      </c>
      <c r="EE17" s="542">
        <f t="shared" si="60"/>
        <v>44.500014920000552</v>
      </c>
      <c r="EF17" s="542">
        <f t="shared" si="60"/>
        <v>13.763291609997488</v>
      </c>
      <c r="EG17" s="542">
        <f t="shared" si="60"/>
        <v>8.5883592200027579</v>
      </c>
      <c r="EH17" s="542">
        <f t="shared" si="60"/>
        <v>3.5028911799986382</v>
      </c>
      <c r="EI17" s="542">
        <f t="shared" si="60"/>
        <v>80.584010950000334</v>
      </c>
      <c r="EJ17" s="542">
        <f t="shared" si="60"/>
        <v>39.180307689998926</v>
      </c>
      <c r="EK17" s="542">
        <f t="shared" si="9"/>
        <v>326.51084965299879</v>
      </c>
      <c r="EL17" s="573"/>
      <c r="EM17" s="542">
        <f>+EM18+EM30+EM32</f>
        <v>347.73547816999979</v>
      </c>
      <c r="EN17" s="542">
        <f t="shared" ref="EN17:EX17" si="61">+EN18+EN30+EN32</f>
        <v>-342.15599430000003</v>
      </c>
      <c r="EO17" s="542">
        <f t="shared" si="61"/>
        <v>46.872287740000189</v>
      </c>
      <c r="EP17" s="542">
        <f t="shared" si="61"/>
        <v>-19.120232240000711</v>
      </c>
      <c r="EQ17" s="542">
        <f t="shared" si="61"/>
        <v>18.662005829999892</v>
      </c>
      <c r="ER17" s="542">
        <f t="shared" si="61"/>
        <v>-12.767667199999185</v>
      </c>
      <c r="ES17" s="542">
        <f t="shared" si="61"/>
        <v>-61.105922580011068</v>
      </c>
      <c r="ET17" s="542">
        <f t="shared" si="61"/>
        <v>149.10135953000963</v>
      </c>
      <c r="EU17" s="542">
        <f t="shared" si="61"/>
        <v>69.361063060000745</v>
      </c>
      <c r="EV17" s="542">
        <f t="shared" si="61"/>
        <v>-143.00934594000017</v>
      </c>
      <c r="EW17" s="542">
        <f t="shared" si="61"/>
        <v>-76.685139303332619</v>
      </c>
      <c r="EX17" s="542">
        <f t="shared" si="61"/>
        <v>-106.87726050124184</v>
      </c>
      <c r="EY17" s="542">
        <f t="shared" si="10"/>
        <v>-129.98936773457535</v>
      </c>
      <c r="EZ17" s="573"/>
      <c r="FA17" s="542">
        <f t="shared" ref="FA17:FL17" si="62">+FA18+FA30+FA32</f>
        <v>-24.64867888161578</v>
      </c>
      <c r="FB17" s="542">
        <f t="shared" si="62"/>
        <v>65.000147599648869</v>
      </c>
      <c r="FC17" s="542">
        <f t="shared" si="62"/>
        <v>52.478301431230946</v>
      </c>
      <c r="FD17" s="542">
        <f t="shared" si="62"/>
        <v>149.04113367908241</v>
      </c>
      <c r="FE17" s="542">
        <f t="shared" si="62"/>
        <v>83.700356480657433</v>
      </c>
      <c r="FF17" s="542">
        <f t="shared" si="62"/>
        <v>50.357484284438172</v>
      </c>
      <c r="FG17" s="542">
        <f t="shared" si="62"/>
        <v>88.286528829179062</v>
      </c>
      <c r="FH17" s="542">
        <f t="shared" si="62"/>
        <v>37.13427067097593</v>
      </c>
      <c r="FI17" s="542">
        <f t="shared" si="62"/>
        <v>36.391980911590835</v>
      </c>
      <c r="FJ17" s="542">
        <f t="shared" si="62"/>
        <v>20.448133700117619</v>
      </c>
      <c r="FK17" s="542">
        <f t="shared" si="62"/>
        <v>39.778335285957951</v>
      </c>
      <c r="FL17" s="542">
        <f t="shared" si="62"/>
        <v>14.621946513472224</v>
      </c>
      <c r="FM17" s="542">
        <f t="shared" si="11"/>
        <v>612.58994050473575</v>
      </c>
      <c r="FO17" s="542">
        <f>+FO18+FO30+FO32</f>
        <v>-371.74566759823477</v>
      </c>
      <c r="FP17" s="542">
        <f t="shared" ref="FP17:FQ17" si="63">+FP18+FP30+FP32</f>
        <v>-133.53084585155494</v>
      </c>
      <c r="FQ17" s="542">
        <f t="shared" si="63"/>
        <v>5.265306579349911</v>
      </c>
      <c r="FR17" s="542">
        <f>+SUM(FO17:FQ17)</f>
        <v>-500.01120687043982</v>
      </c>
    </row>
    <row r="18" spans="2:174" ht="15.75" x14ac:dyDescent="0.25">
      <c r="B18" s="690" t="s">
        <v>51</v>
      </c>
      <c r="C18" s="520">
        <f t="shared" ref="C18:N18" si="64">+C19+C26+C27+C28+C29</f>
        <v>11.15147065</v>
      </c>
      <c r="D18" s="520">
        <f t="shared" si="64"/>
        <v>0</v>
      </c>
      <c r="E18" s="520">
        <f t="shared" si="64"/>
        <v>22.89475243</v>
      </c>
      <c r="F18" s="520">
        <f t="shared" si="64"/>
        <v>29.675209410000001</v>
      </c>
      <c r="G18" s="520">
        <f t="shared" si="64"/>
        <v>3.0971525899999999</v>
      </c>
      <c r="H18" s="520">
        <f t="shared" si="64"/>
        <v>8.5306554600000002</v>
      </c>
      <c r="I18" s="520">
        <f t="shared" si="64"/>
        <v>0</v>
      </c>
      <c r="J18" s="520">
        <f t="shared" si="64"/>
        <v>9.0423145199999997</v>
      </c>
      <c r="K18" s="520">
        <f t="shared" si="64"/>
        <v>4.7371931900000002</v>
      </c>
      <c r="L18" s="520">
        <f t="shared" si="64"/>
        <v>6.7584194600000007</v>
      </c>
      <c r="M18" s="520">
        <f t="shared" si="64"/>
        <v>18.479897899999997</v>
      </c>
      <c r="N18" s="520">
        <f t="shared" si="64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5">+R19+R26+R27+R28+R29</f>
        <v>0</v>
      </c>
      <c r="S18" s="520">
        <f t="shared" si="65"/>
        <v>2.3463372599999999</v>
      </c>
      <c r="T18" s="520">
        <f t="shared" si="65"/>
        <v>3.9840391899999998</v>
      </c>
      <c r="U18" s="520">
        <f t="shared" si="65"/>
        <v>0</v>
      </c>
      <c r="V18" s="520">
        <f t="shared" si="65"/>
        <v>19.647082165999997</v>
      </c>
      <c r="W18" s="520">
        <f t="shared" si="65"/>
        <v>0.39191871999999994</v>
      </c>
      <c r="X18" s="520">
        <f t="shared" si="65"/>
        <v>8.7097414099999995</v>
      </c>
      <c r="Y18" s="520">
        <f t="shared" si="65"/>
        <v>19.57103296</v>
      </c>
      <c r="Z18" s="520">
        <f t="shared" si="65"/>
        <v>5.0280809690000003</v>
      </c>
      <c r="AA18" s="520">
        <f t="shared" si="65"/>
        <v>16.950280970000001</v>
      </c>
      <c r="AB18" s="520">
        <f t="shared" si="65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6">+AF19+AF26+AF27+AF28+AF29</f>
        <v>1.2981345799999999</v>
      </c>
      <c r="AG18" s="520">
        <f t="shared" si="66"/>
        <v>0</v>
      </c>
      <c r="AH18" s="520">
        <f t="shared" si="66"/>
        <v>2.2999999999999998</v>
      </c>
      <c r="AI18" s="520">
        <f t="shared" si="66"/>
        <v>3.3965806999999999</v>
      </c>
      <c r="AJ18" s="520">
        <f t="shared" si="66"/>
        <v>2.3086611499999998</v>
      </c>
      <c r="AK18" s="520">
        <f t="shared" si="66"/>
        <v>3.3851988699999995</v>
      </c>
      <c r="AL18" s="520">
        <f t="shared" si="66"/>
        <v>3.0965806899999997</v>
      </c>
      <c r="AM18" s="520">
        <f t="shared" si="66"/>
        <v>1.33063697</v>
      </c>
      <c r="AN18" s="520">
        <f t="shared" si="66"/>
        <v>0</v>
      </c>
      <c r="AO18" s="520">
        <f t="shared" si="66"/>
        <v>113.875561</v>
      </c>
      <c r="AP18" s="520">
        <f t="shared" si="66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7">+AT19+AT26+AT27+AT28+AT29</f>
        <v>14.807373150000002</v>
      </c>
      <c r="AU18" s="520">
        <f t="shared" si="67"/>
        <v>0</v>
      </c>
      <c r="AV18" s="520">
        <f t="shared" si="67"/>
        <v>0</v>
      </c>
      <c r="AW18" s="520">
        <f t="shared" si="67"/>
        <v>15.31349552</v>
      </c>
      <c r="AX18" s="520">
        <f t="shared" si="67"/>
        <v>0</v>
      </c>
      <c r="AY18" s="520">
        <f t="shared" si="67"/>
        <v>4.1765394699999998</v>
      </c>
      <c r="AZ18" s="520">
        <f t="shared" si="67"/>
        <v>10</v>
      </c>
      <c r="BA18" s="520">
        <f t="shared" si="67"/>
        <v>12.90664394</v>
      </c>
      <c r="BB18" s="520">
        <f t="shared" si="67"/>
        <v>15.610693770000001</v>
      </c>
      <c r="BC18" s="520">
        <f t="shared" si="67"/>
        <v>0</v>
      </c>
      <c r="BD18" s="520">
        <f t="shared" si="67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8">+BH19+BH26+BH27+BH28+BH29</f>
        <v>0</v>
      </c>
      <c r="BI18" s="520">
        <f t="shared" si="68"/>
        <v>0</v>
      </c>
      <c r="BJ18" s="520">
        <f t="shared" si="68"/>
        <v>10.573263470000001</v>
      </c>
      <c r="BK18" s="520">
        <f t="shared" si="68"/>
        <v>6.077725</v>
      </c>
      <c r="BL18" s="520">
        <f t="shared" si="68"/>
        <v>54.430913969999999</v>
      </c>
      <c r="BM18" s="520">
        <f t="shared" si="68"/>
        <v>0.93810646999999991</v>
      </c>
      <c r="BN18" s="520">
        <f t="shared" si="68"/>
        <v>1.182804</v>
      </c>
      <c r="BO18" s="520">
        <f t="shared" si="68"/>
        <v>22.21396524</v>
      </c>
      <c r="BP18" s="520">
        <f t="shared" si="68"/>
        <v>60.955221480000006</v>
      </c>
      <c r="BQ18" s="520">
        <f t="shared" si="68"/>
        <v>0</v>
      </c>
      <c r="BR18" s="520">
        <f t="shared" si="68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9">+BV19+BV26+BV27+BV28+BV29</f>
        <v>5.1324096700000004</v>
      </c>
      <c r="BW18" s="520">
        <f t="shared" si="69"/>
        <v>7.1729433299999998</v>
      </c>
      <c r="BX18" s="520">
        <f t="shared" si="69"/>
        <v>1.6002809999999998</v>
      </c>
      <c r="BY18" s="520">
        <f t="shared" si="69"/>
        <v>24.210082190000001</v>
      </c>
      <c r="BZ18" s="520">
        <f t="shared" si="69"/>
        <v>13.817931700000001</v>
      </c>
      <c r="CA18" s="520">
        <f t="shared" si="69"/>
        <v>0</v>
      </c>
      <c r="CB18" s="520">
        <f t="shared" si="69"/>
        <v>6.3974216100000003</v>
      </c>
      <c r="CC18" s="520">
        <f t="shared" si="69"/>
        <v>12.803040000000001</v>
      </c>
      <c r="CD18" s="520">
        <f t="shared" si="69"/>
        <v>0.57217881000000015</v>
      </c>
      <c r="CE18" s="520">
        <f t="shared" si="69"/>
        <v>10.6217083</v>
      </c>
      <c r="CF18" s="520">
        <f t="shared" si="69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70">+CJ19+CJ26+CJ27+CJ28+CJ29</f>
        <v>22.291168209999999</v>
      </c>
      <c r="CK18" s="520">
        <f t="shared" si="70"/>
        <v>5</v>
      </c>
      <c r="CL18" s="520">
        <f t="shared" si="70"/>
        <v>5.6513379299999995</v>
      </c>
      <c r="CM18" s="520">
        <f t="shared" si="70"/>
        <v>12.83167478</v>
      </c>
      <c r="CN18" s="520">
        <f t="shared" si="70"/>
        <v>7.1927165799999999</v>
      </c>
      <c r="CO18" s="520">
        <f t="shared" si="70"/>
        <v>0</v>
      </c>
      <c r="CP18" s="520">
        <f t="shared" si="70"/>
        <v>3.9465506100000001</v>
      </c>
      <c r="CQ18" s="520">
        <f t="shared" si="70"/>
        <v>2.03779435</v>
      </c>
      <c r="CR18" s="520">
        <f t="shared" si="70"/>
        <v>64.573919818000007</v>
      </c>
      <c r="CS18" s="520">
        <f t="shared" si="70"/>
        <v>32.023502930000006</v>
      </c>
      <c r="CT18" s="520">
        <f t="shared" si="70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71">+CX19+CX26+CX27+CX28+CX29</f>
        <v>0</v>
      </c>
      <c r="CY18" s="520">
        <f t="shared" si="71"/>
        <v>5.4832077499999992</v>
      </c>
      <c r="CZ18" s="520">
        <f t="shared" si="71"/>
        <v>26.048321560000002</v>
      </c>
      <c r="DA18" s="520">
        <f t="shared" si="71"/>
        <v>3.6711916809999998</v>
      </c>
      <c r="DB18" s="520">
        <f t="shared" si="71"/>
        <v>6.8792105100000001</v>
      </c>
      <c r="DC18" s="520">
        <f t="shared" si="71"/>
        <v>30</v>
      </c>
      <c r="DD18" s="520">
        <f t="shared" si="71"/>
        <v>7.8800025500000004</v>
      </c>
      <c r="DE18" s="520">
        <f t="shared" si="71"/>
        <v>2.7742645300000004</v>
      </c>
      <c r="DF18" s="520">
        <f t="shared" si="71"/>
        <v>21.807798429999998</v>
      </c>
      <c r="DG18" s="520">
        <f t="shared" si="71"/>
        <v>6.3002818100000004</v>
      </c>
      <c r="DH18" s="520">
        <f t="shared" si="71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72">+DL19+DL26+DL27+DL28+DL29</f>
        <v>0.18098848000000001</v>
      </c>
      <c r="DM18" s="520">
        <f t="shared" si="72"/>
        <v>2.8470693699999998</v>
      </c>
      <c r="DN18" s="520">
        <f t="shared" si="72"/>
        <v>4.37878715</v>
      </c>
      <c r="DO18" s="520">
        <f t="shared" si="72"/>
        <v>1.4616863500000001</v>
      </c>
      <c r="DP18" s="520">
        <f t="shared" si="72"/>
        <v>34.799999999999997</v>
      </c>
      <c r="DQ18" s="520">
        <f t="shared" si="72"/>
        <v>0</v>
      </c>
      <c r="DR18" s="520">
        <f t="shared" si="72"/>
        <v>0</v>
      </c>
      <c r="DS18" s="520">
        <f t="shared" si="72"/>
        <v>-8.8391999999999995E-4</v>
      </c>
      <c r="DT18" s="520">
        <f t="shared" si="72"/>
        <v>4.4973050900000002</v>
      </c>
      <c r="DU18" s="520">
        <f t="shared" si="72"/>
        <v>10.278487798</v>
      </c>
      <c r="DV18" s="520">
        <f t="shared" si="72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73">+DZ19+DZ26+DZ27+DZ28+DZ29</f>
        <v>0.57548522000000002</v>
      </c>
      <c r="EA18" s="520">
        <f t="shared" si="73"/>
        <v>3.8709638499999999</v>
      </c>
      <c r="EB18" s="520">
        <f t="shared" si="73"/>
        <v>0</v>
      </c>
      <c r="EC18" s="520">
        <f t="shared" si="73"/>
        <v>3.9206698100000001</v>
      </c>
      <c r="ED18" s="520">
        <f t="shared" si="73"/>
        <v>3.5237496000000004</v>
      </c>
      <c r="EE18" s="520">
        <f t="shared" si="73"/>
        <v>0.95988728000000001</v>
      </c>
      <c r="EF18" s="520">
        <f t="shared" si="73"/>
        <v>10.068430260000001</v>
      </c>
      <c r="EG18" s="520">
        <f t="shared" si="73"/>
        <v>0.84928722999999995</v>
      </c>
      <c r="EH18" s="520">
        <f t="shared" si="73"/>
        <v>9.8000000000000007</v>
      </c>
      <c r="EI18" s="520">
        <f t="shared" si="73"/>
        <v>21.919950759999999</v>
      </c>
      <c r="EJ18" s="520">
        <f t="shared" si="73"/>
        <v>9.9301156900000009</v>
      </c>
      <c r="EK18" s="520">
        <f t="shared" si="9"/>
        <v>66.852741899999998</v>
      </c>
      <c r="EL18" s="704"/>
      <c r="EM18" s="520">
        <f>+EM19+EM26+EM27+EM28+EM29</f>
        <v>0</v>
      </c>
      <c r="EN18" s="520">
        <f t="shared" ref="EN18:EX18" si="74">+EN19+EN26+EN27+EN28+EN29</f>
        <v>0</v>
      </c>
      <c r="EO18" s="520">
        <f t="shared" si="74"/>
        <v>3.7581909699999998</v>
      </c>
      <c r="EP18" s="520">
        <f t="shared" si="74"/>
        <v>10.9428635</v>
      </c>
      <c r="EQ18" s="520">
        <f t="shared" si="74"/>
        <v>1.9752218100000001</v>
      </c>
      <c r="ER18" s="520">
        <f t="shared" si="74"/>
        <v>0</v>
      </c>
      <c r="ES18" s="520">
        <f t="shared" si="74"/>
        <v>0.44740564199999999</v>
      </c>
      <c r="ET18" s="520">
        <f t="shared" si="74"/>
        <v>0</v>
      </c>
      <c r="EU18" s="520">
        <f t="shared" si="74"/>
        <v>12.740512860000001</v>
      </c>
      <c r="EV18" s="520">
        <f t="shared" si="74"/>
        <v>4.6588130999999997</v>
      </c>
      <c r="EW18" s="520">
        <f t="shared" si="74"/>
        <v>9.7166493800000016</v>
      </c>
      <c r="EX18" s="520">
        <f t="shared" si="74"/>
        <v>9.3030320499999988</v>
      </c>
      <c r="EY18" s="520">
        <f t="shared" si="10"/>
        <v>53.542689312</v>
      </c>
      <c r="EZ18" s="704"/>
      <c r="FA18" s="520">
        <f t="shared" ref="FA18:FL18" si="75">+FA19+FA26+FA27+FA28+FA29</f>
        <v>5.0077499999999997E-2</v>
      </c>
      <c r="FB18" s="520">
        <f t="shared" si="75"/>
        <v>0.36552472999999996</v>
      </c>
      <c r="FC18" s="520">
        <f t="shared" si="75"/>
        <v>5.0077499999999997E-2</v>
      </c>
      <c r="FD18" s="520">
        <f t="shared" si="75"/>
        <v>16.84794007</v>
      </c>
      <c r="FE18" s="520">
        <f t="shared" si="75"/>
        <v>1.5894183100000001</v>
      </c>
      <c r="FF18" s="520">
        <f t="shared" si="75"/>
        <v>5.6291762499999995</v>
      </c>
      <c r="FG18" s="520">
        <f t="shared" si="75"/>
        <v>1.7050265000000002</v>
      </c>
      <c r="FH18" s="520">
        <f t="shared" si="75"/>
        <v>5.3725913749999998</v>
      </c>
      <c r="FI18" s="520">
        <f t="shared" si="75"/>
        <v>0</v>
      </c>
      <c r="FJ18" s="520">
        <f t="shared" si="75"/>
        <v>15.90835</v>
      </c>
      <c r="FK18" s="520">
        <f t="shared" si="75"/>
        <v>0.60996947000000001</v>
      </c>
      <c r="FL18" s="520">
        <f t="shared" si="75"/>
        <v>22.847570587</v>
      </c>
      <c r="FM18" s="520">
        <f t="shared" si="11"/>
        <v>70.975722292</v>
      </c>
      <c r="FO18" s="520">
        <f>+FO19+FO26+FO27+FO28+FO29</f>
        <v>6.5401219800000003</v>
      </c>
      <c r="FP18" s="520">
        <f t="shared" ref="FP18:FQ18" si="76">+FP19+FP26+FP27+FP28+FP29</f>
        <v>6.0359758499999998</v>
      </c>
      <c r="FQ18" s="520">
        <f t="shared" si="76"/>
        <v>6.8046663900000004</v>
      </c>
      <c r="FR18" s="520">
        <f>+SUM(FO18:FQ18)</f>
        <v>19.38076422</v>
      </c>
    </row>
    <row r="19" spans="2:174" ht="15.75" x14ac:dyDescent="0.25">
      <c r="B19" s="694" t="s">
        <v>680</v>
      </c>
      <c r="C19" s="518">
        <f>+SUM(C20:C25)</f>
        <v>11.15147065</v>
      </c>
      <c r="D19" s="518">
        <f t="shared" ref="D19:N19" si="77">+SUM(D20:D25)</f>
        <v>0</v>
      </c>
      <c r="E19" s="518">
        <f t="shared" si="77"/>
        <v>21.188293680000001</v>
      </c>
      <c r="F19" s="518">
        <f t="shared" si="77"/>
        <v>27.966326240000001</v>
      </c>
      <c r="G19" s="518">
        <f t="shared" si="77"/>
        <v>1.9615010799999999</v>
      </c>
      <c r="H19" s="518">
        <f t="shared" si="77"/>
        <v>8.5306554600000002</v>
      </c>
      <c r="I19" s="518">
        <f t="shared" si="77"/>
        <v>0</v>
      </c>
      <c r="J19" s="518">
        <f t="shared" si="77"/>
        <v>9.0423145199999997</v>
      </c>
      <c r="K19" s="518">
        <f t="shared" si="77"/>
        <v>2.5738179799999998</v>
      </c>
      <c r="L19" s="518">
        <f t="shared" si="77"/>
        <v>5.6072394300000008</v>
      </c>
      <c r="M19" s="518">
        <f t="shared" si="77"/>
        <v>18.479897899999997</v>
      </c>
      <c r="N19" s="518">
        <f t="shared" si="77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8">+SUM(R20:R25)</f>
        <v>0</v>
      </c>
      <c r="S19" s="518">
        <f t="shared" si="78"/>
        <v>2.3463372599999999</v>
      </c>
      <c r="T19" s="518">
        <f t="shared" si="78"/>
        <v>3.9840391899999998</v>
      </c>
      <c r="U19" s="518">
        <f t="shared" si="78"/>
        <v>0</v>
      </c>
      <c r="V19" s="518">
        <f t="shared" si="78"/>
        <v>19.050930729999997</v>
      </c>
      <c r="W19" s="518">
        <f t="shared" si="78"/>
        <v>0.39191871999999994</v>
      </c>
      <c r="X19" s="518">
        <f t="shared" si="78"/>
        <v>8.7097414099999995</v>
      </c>
      <c r="Y19" s="518">
        <f t="shared" si="78"/>
        <v>18.961298899999999</v>
      </c>
      <c r="Z19" s="518">
        <f t="shared" si="78"/>
        <v>3.9074476300000001</v>
      </c>
      <c r="AA19" s="518">
        <f t="shared" si="78"/>
        <v>16.950280970000001</v>
      </c>
      <c r="AB19" s="518">
        <f t="shared" si="78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9">+SUM(AF20:AF25)</f>
        <v>0</v>
      </c>
      <c r="AG19" s="518">
        <f t="shared" si="79"/>
        <v>0</v>
      </c>
      <c r="AH19" s="518">
        <f t="shared" si="79"/>
        <v>2.2999999999999998</v>
      </c>
      <c r="AI19" s="518">
        <f t="shared" si="79"/>
        <v>3.3965806999999999</v>
      </c>
      <c r="AJ19" s="518">
        <f t="shared" si="79"/>
        <v>0</v>
      </c>
      <c r="AK19" s="518">
        <f t="shared" si="79"/>
        <v>3.3851988699999995</v>
      </c>
      <c r="AL19" s="518">
        <f t="shared" si="79"/>
        <v>3.0965806899999997</v>
      </c>
      <c r="AM19" s="518">
        <f t="shared" si="79"/>
        <v>1.33063697</v>
      </c>
      <c r="AN19" s="518">
        <f t="shared" si="79"/>
        <v>0</v>
      </c>
      <c r="AO19" s="518">
        <f t="shared" si="79"/>
        <v>113.875561</v>
      </c>
      <c r="AP19" s="518">
        <f t="shared" si="79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80">+SUM(AT20:AT25)</f>
        <v>14.807373150000002</v>
      </c>
      <c r="AU19" s="518">
        <f t="shared" si="80"/>
        <v>0</v>
      </c>
      <c r="AV19" s="518">
        <f t="shared" si="80"/>
        <v>0</v>
      </c>
      <c r="AW19" s="518">
        <f t="shared" si="80"/>
        <v>15.31349552</v>
      </c>
      <c r="AX19" s="518">
        <f t="shared" si="80"/>
        <v>0</v>
      </c>
      <c r="AY19" s="518">
        <f t="shared" si="80"/>
        <v>1.6528239300000001</v>
      </c>
      <c r="AZ19" s="518">
        <f t="shared" si="80"/>
        <v>10</v>
      </c>
      <c r="BA19" s="518">
        <f t="shared" si="80"/>
        <v>12.90664394</v>
      </c>
      <c r="BB19" s="518">
        <f t="shared" si="80"/>
        <v>14.8</v>
      </c>
      <c r="BC19" s="518">
        <f t="shared" si="80"/>
        <v>0</v>
      </c>
      <c r="BD19" s="518">
        <f t="shared" si="80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81">+SUM(BH20:BH25)</f>
        <v>0</v>
      </c>
      <c r="BI19" s="518">
        <f t="shared" si="81"/>
        <v>0</v>
      </c>
      <c r="BJ19" s="518">
        <f t="shared" si="81"/>
        <v>10.573263470000001</v>
      </c>
      <c r="BK19" s="518">
        <f t="shared" si="81"/>
        <v>6.077725</v>
      </c>
      <c r="BL19" s="518">
        <f t="shared" si="81"/>
        <v>54.430913969999999</v>
      </c>
      <c r="BM19" s="518">
        <f t="shared" si="81"/>
        <v>0.93810646999999991</v>
      </c>
      <c r="BN19" s="518">
        <f t="shared" si="81"/>
        <v>0.5</v>
      </c>
      <c r="BO19" s="518">
        <f t="shared" si="81"/>
        <v>22.21396524</v>
      </c>
      <c r="BP19" s="518">
        <f t="shared" si="81"/>
        <v>60.955221480000006</v>
      </c>
      <c r="BQ19" s="518">
        <f t="shared" si="81"/>
        <v>0</v>
      </c>
      <c r="BR19" s="518">
        <f t="shared" si="81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82">+SUM(BV20:BV25)</f>
        <v>5.1324096700000004</v>
      </c>
      <c r="BW19" s="518">
        <f t="shared" si="82"/>
        <v>7.1729433299999998</v>
      </c>
      <c r="BX19" s="518">
        <f t="shared" si="82"/>
        <v>1.6002809999999998</v>
      </c>
      <c r="BY19" s="518">
        <f t="shared" si="82"/>
        <v>0.20050000000000001</v>
      </c>
      <c r="BZ19" s="518">
        <f t="shared" si="82"/>
        <v>13.817931700000001</v>
      </c>
      <c r="CA19" s="518">
        <f t="shared" si="82"/>
        <v>0</v>
      </c>
      <c r="CB19" s="518">
        <f t="shared" si="82"/>
        <v>6.3974216100000003</v>
      </c>
      <c r="CC19" s="518">
        <f t="shared" si="82"/>
        <v>12.803040000000001</v>
      </c>
      <c r="CD19" s="518">
        <f t="shared" si="82"/>
        <v>0.57217881000000015</v>
      </c>
      <c r="CE19" s="518">
        <f t="shared" si="82"/>
        <v>10.6217083</v>
      </c>
      <c r="CF19" s="518">
        <f t="shared" si="82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83">+SUM(CJ20:CJ25)</f>
        <v>17.664523490000001</v>
      </c>
      <c r="CK19" s="518">
        <f t="shared" si="83"/>
        <v>5</v>
      </c>
      <c r="CL19" s="518">
        <f t="shared" si="83"/>
        <v>0</v>
      </c>
      <c r="CM19" s="518">
        <f t="shared" si="83"/>
        <v>7.3859060599999991</v>
      </c>
      <c r="CN19" s="518">
        <f t="shared" si="83"/>
        <v>0</v>
      </c>
      <c r="CO19" s="518">
        <f t="shared" si="83"/>
        <v>0</v>
      </c>
      <c r="CP19" s="518">
        <f t="shared" si="83"/>
        <v>3.9465506100000001</v>
      </c>
      <c r="CQ19" s="518">
        <f t="shared" si="83"/>
        <v>2.03779435</v>
      </c>
      <c r="CR19" s="518">
        <f t="shared" si="83"/>
        <v>60</v>
      </c>
      <c r="CS19" s="518">
        <f t="shared" si="83"/>
        <v>8.5</v>
      </c>
      <c r="CT19" s="518">
        <f t="shared" si="83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84">+SUM(CX20:CX25)</f>
        <v>0</v>
      </c>
      <c r="CY19" s="518">
        <f t="shared" si="84"/>
        <v>0</v>
      </c>
      <c r="CZ19" s="518">
        <f t="shared" si="84"/>
        <v>26.048321560000002</v>
      </c>
      <c r="DA19" s="518">
        <f t="shared" si="84"/>
        <v>0</v>
      </c>
      <c r="DB19" s="518">
        <f t="shared" si="84"/>
        <v>3.7464576599999999</v>
      </c>
      <c r="DC19" s="518">
        <f t="shared" si="84"/>
        <v>30</v>
      </c>
      <c r="DD19" s="518">
        <f t="shared" si="84"/>
        <v>3.3245222799999996</v>
      </c>
      <c r="DE19" s="518">
        <f t="shared" si="84"/>
        <v>2.7742645300000004</v>
      </c>
      <c r="DF19" s="518">
        <f t="shared" si="84"/>
        <v>17.405536380000001</v>
      </c>
      <c r="DG19" s="518">
        <f t="shared" si="84"/>
        <v>6.3002818100000004</v>
      </c>
      <c r="DH19" s="518">
        <f t="shared" si="84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85">+SUM(DL20:DL25)</f>
        <v>0.18098848000000001</v>
      </c>
      <c r="DM19" s="518">
        <f t="shared" si="85"/>
        <v>2.8470693699999998</v>
      </c>
      <c r="DN19" s="518">
        <f t="shared" si="85"/>
        <v>1.2411304700000001</v>
      </c>
      <c r="DO19" s="518">
        <f t="shared" si="85"/>
        <v>0</v>
      </c>
      <c r="DP19" s="518">
        <f t="shared" si="85"/>
        <v>34.799999999999997</v>
      </c>
      <c r="DQ19" s="518">
        <f t="shared" si="85"/>
        <v>0</v>
      </c>
      <c r="DR19" s="518">
        <f t="shared" si="85"/>
        <v>0</v>
      </c>
      <c r="DS19" s="518">
        <f t="shared" si="85"/>
        <v>-8.8391999999999995E-4</v>
      </c>
      <c r="DT19" s="518">
        <f t="shared" si="85"/>
        <v>0</v>
      </c>
      <c r="DU19" s="518">
        <f t="shared" si="85"/>
        <v>9.8000000000000007</v>
      </c>
      <c r="DV19" s="518">
        <f t="shared" si="85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6">+SUM(DZ20:DZ25)</f>
        <v>0.52540772000000002</v>
      </c>
      <c r="EA19" s="518">
        <f t="shared" si="86"/>
        <v>1.7311470499999999</v>
      </c>
      <c r="EB19" s="518">
        <f t="shared" si="86"/>
        <v>0</v>
      </c>
      <c r="EC19" s="518">
        <f t="shared" si="86"/>
        <v>3.9206698100000001</v>
      </c>
      <c r="ED19" s="518">
        <f t="shared" si="86"/>
        <v>3.5237496000000004</v>
      </c>
      <c r="EE19" s="518">
        <f t="shared" si="86"/>
        <v>0.95988728000000001</v>
      </c>
      <c r="EF19" s="518">
        <f t="shared" si="86"/>
        <v>9.8000000000000007</v>
      </c>
      <c r="EG19" s="518">
        <f t="shared" si="86"/>
        <v>0.84928722999999995</v>
      </c>
      <c r="EH19" s="518">
        <f t="shared" si="86"/>
        <v>9.8000000000000007</v>
      </c>
      <c r="EI19" s="518">
        <f t="shared" si="86"/>
        <v>21.919950759999999</v>
      </c>
      <c r="EJ19" s="518">
        <f t="shared" si="86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7">+SUM(EN20:EN25)</f>
        <v>0</v>
      </c>
      <c r="EO19" s="518">
        <f t="shared" si="87"/>
        <v>3.7581909699999998</v>
      </c>
      <c r="EP19" s="518">
        <f t="shared" si="87"/>
        <v>9.3104405400000001</v>
      </c>
      <c r="EQ19" s="518">
        <f t="shared" si="87"/>
        <v>1.9752218100000001</v>
      </c>
      <c r="ER19" s="518">
        <f t="shared" si="87"/>
        <v>0</v>
      </c>
      <c r="ES19" s="518">
        <f t="shared" si="87"/>
        <v>0</v>
      </c>
      <c r="ET19" s="518">
        <f t="shared" si="87"/>
        <v>0</v>
      </c>
      <c r="EU19" s="518">
        <f t="shared" si="87"/>
        <v>0</v>
      </c>
      <c r="EV19" s="518">
        <f t="shared" si="87"/>
        <v>4.6087355999999993</v>
      </c>
      <c r="EW19" s="518">
        <f t="shared" si="87"/>
        <v>9.7166493800000016</v>
      </c>
      <c r="EX19" s="518">
        <f t="shared" si="87"/>
        <v>9.3030320499999988</v>
      </c>
      <c r="EY19" s="518">
        <f t="shared" si="10"/>
        <v>38.672270349999998</v>
      </c>
      <c r="EZ19" s="519"/>
      <c r="FA19" s="518">
        <f t="shared" ref="FA19:FL19" si="88">+SUM(FA20:FA25)</f>
        <v>0</v>
      </c>
      <c r="FB19" s="518">
        <f t="shared" si="88"/>
        <v>0</v>
      </c>
      <c r="FC19" s="518">
        <f t="shared" si="88"/>
        <v>0</v>
      </c>
      <c r="FD19" s="518">
        <f t="shared" si="88"/>
        <v>16.787866319999999</v>
      </c>
      <c r="FE19" s="518">
        <f t="shared" si="88"/>
        <v>0</v>
      </c>
      <c r="FF19" s="518">
        <f t="shared" si="88"/>
        <v>0.42440696999999999</v>
      </c>
      <c r="FG19" s="518">
        <f t="shared" si="88"/>
        <v>1.7050265000000002</v>
      </c>
      <c r="FH19" s="518">
        <f t="shared" si="88"/>
        <v>2.63444988</v>
      </c>
      <c r="FI19" s="518">
        <f t="shared" si="88"/>
        <v>0</v>
      </c>
      <c r="FJ19" s="518">
        <f t="shared" si="88"/>
        <v>8.2298756700000002</v>
      </c>
      <c r="FK19" s="518">
        <f t="shared" si="88"/>
        <v>0</v>
      </c>
      <c r="FL19" s="518">
        <f t="shared" si="88"/>
        <v>19.983997039999998</v>
      </c>
      <c r="FM19" s="518">
        <f t="shared" si="11"/>
        <v>49.765622379999996</v>
      </c>
      <c r="FO19" s="518">
        <f>+SUM(FO20:FO25)</f>
        <v>0</v>
      </c>
      <c r="FP19" s="518">
        <f t="shared" ref="FP19:FQ19" si="89">+SUM(FP20:FP25)</f>
        <v>4.9445358800000001</v>
      </c>
      <c r="FQ19" s="518">
        <f t="shared" si="89"/>
        <v>6.8046663900000004</v>
      </c>
      <c r="FR19" s="518">
        <f>+SUM(FO19:FQ19)</f>
        <v>11.749202270000001</v>
      </c>
    </row>
    <row r="20" spans="2:174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>
        <v>1.5204405400000001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0.91930876000000006</v>
      </c>
      <c r="EY20" s="518">
        <f t="shared" si="10"/>
        <v>6.1979402700000001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0.58402863999999999</v>
      </c>
      <c r="FH20" s="518">
        <v>0</v>
      </c>
      <c r="FI20" s="518">
        <v>0</v>
      </c>
      <c r="FJ20" s="518">
        <v>1.9413659999999999E-2</v>
      </c>
      <c r="FK20" s="518">
        <v>0</v>
      </c>
      <c r="FL20" s="518">
        <v>4.8719430000000001E-2</v>
      </c>
      <c r="FM20" s="518">
        <f t="shared" si="11"/>
        <v>0.65216173</v>
      </c>
      <c r="FO20" s="518">
        <v>0</v>
      </c>
      <c r="FP20" s="518">
        <v>0</v>
      </c>
      <c r="FQ20" s="518">
        <v>-0.10146581</v>
      </c>
      <c r="FR20" s="518">
        <f>+SUM(FO20:FQ20)</f>
        <v>-0.10146581</v>
      </c>
    </row>
    <row r="21" spans="2:174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4.6087355999999993</v>
      </c>
      <c r="EW21" s="518">
        <v>0</v>
      </c>
      <c r="EX21" s="518">
        <v>2.49417234</v>
      </c>
      <c r="EY21" s="518">
        <f t="shared" si="10"/>
        <v>7.1029079399999997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1.1209978600000001</v>
      </c>
      <c r="FH21" s="518">
        <v>0</v>
      </c>
      <c r="FI21" s="518">
        <v>0</v>
      </c>
      <c r="FJ21" s="518">
        <v>2.3429129</v>
      </c>
      <c r="FK21" s="518">
        <v>0</v>
      </c>
      <c r="FL21" s="518">
        <v>0</v>
      </c>
      <c r="FM21" s="518">
        <f t="shared" si="11"/>
        <v>3.4639107600000001</v>
      </c>
      <c r="FO21" s="518">
        <v>0</v>
      </c>
      <c r="FP21" s="518">
        <v>0</v>
      </c>
      <c r="FQ21" s="518">
        <v>1.09943137</v>
      </c>
      <c r="FR21" s="518">
        <f>+SUM(FO21:FQ21)</f>
        <v>1.09943137</v>
      </c>
    </row>
    <row r="22" spans="2:174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>
        <v>7.79</v>
      </c>
      <c r="EQ22" s="518">
        <v>1.9752218100000001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9.7166493800000016</v>
      </c>
      <c r="EX22" s="518">
        <v>5.8895509499999994</v>
      </c>
      <c r="EY22" s="518">
        <f t="shared" si="10"/>
        <v>25.37142214</v>
      </c>
      <c r="EZ22" s="519"/>
      <c r="FA22" s="518">
        <v>0</v>
      </c>
      <c r="FB22" s="518">
        <v>0</v>
      </c>
      <c r="FC22" s="518">
        <v>0</v>
      </c>
      <c r="FD22" s="518">
        <v>16.787866319999999</v>
      </c>
      <c r="FE22" s="518">
        <v>0</v>
      </c>
      <c r="FF22" s="518">
        <v>0.42440696999999999</v>
      </c>
      <c r="FG22" s="518">
        <v>0</v>
      </c>
      <c r="FH22" s="518">
        <v>2.63444988</v>
      </c>
      <c r="FI22" s="518">
        <v>0</v>
      </c>
      <c r="FJ22" s="518">
        <v>5.8675491099999997</v>
      </c>
      <c r="FK22" s="518">
        <v>0</v>
      </c>
      <c r="FL22" s="518">
        <v>19.93527761</v>
      </c>
      <c r="FM22" s="518">
        <f t="shared" si="11"/>
        <v>45.649549889999996</v>
      </c>
      <c r="FO22" s="518">
        <v>0</v>
      </c>
      <c r="FP22" s="518">
        <v>4.9445358800000001</v>
      </c>
      <c r="FQ22" s="518">
        <v>5.8067008300000005</v>
      </c>
      <c r="FR22" s="518">
        <f>+SUM(FO22:FQ22)</f>
        <v>10.751236710000001</v>
      </c>
    </row>
    <row r="23" spans="2:174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0</v>
      </c>
      <c r="FM23" s="518">
        <f t="shared" si="11"/>
        <v>0</v>
      </c>
      <c r="FO23" s="518">
        <v>0</v>
      </c>
      <c r="FP23" s="518">
        <v>0</v>
      </c>
      <c r="FQ23" s="518">
        <v>0</v>
      </c>
      <c r="FR23" s="518">
        <f>+SUM(FO23:FQ23)</f>
        <v>0</v>
      </c>
    </row>
    <row r="24" spans="2:174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v>0</v>
      </c>
      <c r="FQ24" s="518">
        <v>0</v>
      </c>
      <c r="FR24" s="518">
        <f>+SUM(FO24:FQ24)</f>
        <v>0</v>
      </c>
    </row>
    <row r="25" spans="2:174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v>0</v>
      </c>
      <c r="FQ25" s="518">
        <v>0</v>
      </c>
      <c r="FR25" s="518">
        <f>+SUM(FO25:FQ25)</f>
        <v>0</v>
      </c>
    </row>
    <row r="26" spans="2:174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7.3541725199999997</v>
      </c>
      <c r="CU26" s="15">
        <f t="shared" si="6"/>
        <v>68.323122005000016</v>
      </c>
      <c r="CV26" s="16"/>
      <c r="CW26" s="518">
        <v>0</v>
      </c>
      <c r="CX26" s="518">
        <v>0</v>
      </c>
      <c r="CY26" s="518">
        <v>5.4832077499999992</v>
      </c>
      <c r="CZ26" s="518">
        <v>0</v>
      </c>
      <c r="DA26" s="518">
        <v>3.6711916809999998</v>
      </c>
      <c r="DB26" s="518">
        <v>3.1327528500000001</v>
      </c>
      <c r="DC26" s="518">
        <v>0</v>
      </c>
      <c r="DD26" s="518">
        <v>4.5554802700000003</v>
      </c>
      <c r="DE26" s="518">
        <v>0</v>
      </c>
      <c r="DF26" s="518">
        <v>4.4022620499999991</v>
      </c>
      <c r="DG26" s="518">
        <v>0</v>
      </c>
      <c r="DH26" s="518">
        <v>8.2985848400000002</v>
      </c>
      <c r="DI26" s="15">
        <f t="shared" si="7"/>
        <v>29.543479440999999</v>
      </c>
      <c r="DJ26" s="16"/>
      <c r="DK26" s="518">
        <v>3.4056269500000003</v>
      </c>
      <c r="DL26" s="518">
        <v>0</v>
      </c>
      <c r="DM26" s="518">
        <v>0</v>
      </c>
      <c r="DN26" s="518">
        <v>3.1376566800000001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4.4973050900000002</v>
      </c>
      <c r="DU26" s="518">
        <v>0.47848779800000002</v>
      </c>
      <c r="DV26" s="518">
        <v>1.24474855</v>
      </c>
      <c r="DW26" s="15">
        <f t="shared" si="8"/>
        <v>14.225511418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0.26843026000000003</v>
      </c>
      <c r="EG26" s="518">
        <v>0</v>
      </c>
      <c r="EH26" s="518">
        <v>0</v>
      </c>
      <c r="EI26" s="518">
        <v>0</v>
      </c>
      <c r="EJ26" s="518">
        <v>1.3810514899999999</v>
      </c>
      <c r="EK26" s="15">
        <f t="shared" si="9"/>
        <v>5.2735782499999999</v>
      </c>
      <c r="EL26" s="16"/>
      <c r="EM26" s="518">
        <v>0</v>
      </c>
      <c r="EN26" s="518">
        <v>0</v>
      </c>
      <c r="EO26" s="518">
        <v>0</v>
      </c>
      <c r="EP26" s="518">
        <v>1.63242296</v>
      </c>
      <c r="EQ26" s="518">
        <v>0</v>
      </c>
      <c r="ER26" s="518">
        <v>0</v>
      </c>
      <c r="ES26" s="518">
        <v>0.44740564199999999</v>
      </c>
      <c r="ET26" s="518">
        <v>0</v>
      </c>
      <c r="EU26" s="518">
        <v>3.9207510000000001E-2</v>
      </c>
      <c r="EV26" s="518">
        <v>5.0077499999999997E-2</v>
      </c>
      <c r="EW26" s="518">
        <v>0</v>
      </c>
      <c r="EX26" s="518">
        <v>0</v>
      </c>
      <c r="EY26" s="15">
        <f t="shared" si="10"/>
        <v>2.1691136119999999</v>
      </c>
      <c r="EZ26" s="16"/>
      <c r="FA26" s="518">
        <v>5.0077499999999997E-2</v>
      </c>
      <c r="FB26" s="518">
        <v>0.36552472999999996</v>
      </c>
      <c r="FC26" s="518">
        <v>5.0077499999999997E-2</v>
      </c>
      <c r="FD26" s="518">
        <v>6.0073750000000002E-2</v>
      </c>
      <c r="FE26" s="518">
        <v>1.5894183100000001</v>
      </c>
      <c r="FF26" s="518">
        <v>5.2047692799999998</v>
      </c>
      <c r="FG26" s="518">
        <v>0</v>
      </c>
      <c r="FH26" s="518">
        <v>2.7381414949999998</v>
      </c>
      <c r="FI26" s="518">
        <v>0</v>
      </c>
      <c r="FJ26" s="518">
        <v>7.6784743300000002</v>
      </c>
      <c r="FK26" s="518">
        <v>0.60996947000000001</v>
      </c>
      <c r="FL26" s="518">
        <v>2.8635735469999997</v>
      </c>
      <c r="FM26" s="15">
        <f t="shared" si="11"/>
        <v>21.210099911999997</v>
      </c>
      <c r="FO26" s="518">
        <v>0</v>
      </c>
      <c r="FP26" s="518">
        <v>1.0914399699999999</v>
      </c>
      <c r="FQ26" s="518">
        <v>0</v>
      </c>
      <c r="FR26" s="15">
        <f>+SUM(FO26:FQ26)</f>
        <v>1.0914399699999999</v>
      </c>
    </row>
    <row r="27" spans="2:174" ht="15.75" hidden="1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12.70130535</v>
      </c>
      <c r="EV27" s="15">
        <v>0</v>
      </c>
      <c r="EW27" s="15">
        <v>0</v>
      </c>
      <c r="EX27" s="15">
        <v>0</v>
      </c>
      <c r="EY27" s="15">
        <f t="shared" si="10"/>
        <v>12.70130535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0</v>
      </c>
      <c r="FK27" s="15">
        <v>0</v>
      </c>
      <c r="FL27" s="15">
        <v>0</v>
      </c>
      <c r="FM27" s="15">
        <f t="shared" si="11"/>
        <v>0</v>
      </c>
      <c r="FO27" s="15">
        <v>6.5401219800000003</v>
      </c>
      <c r="FP27" s="15">
        <v>0</v>
      </c>
      <c r="FQ27" s="15">
        <v>0</v>
      </c>
      <c r="FR27" s="15">
        <f>+SUM(FO27:FQ27)</f>
        <v>6.5401219800000003</v>
      </c>
    </row>
    <row r="28" spans="2:174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f t="shared" si="11"/>
        <v>0</v>
      </c>
      <c r="FO28" s="15">
        <v>0</v>
      </c>
      <c r="FP28" s="15">
        <v>0</v>
      </c>
      <c r="FQ28" s="15">
        <v>0</v>
      </c>
      <c r="FR28" s="15">
        <f>+SUM(FO28:FQ28)</f>
        <v>0</v>
      </c>
    </row>
    <row r="29" spans="2:174" ht="16.5" hidden="1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v>0</v>
      </c>
      <c r="FQ29" s="15">
        <v>0</v>
      </c>
      <c r="FR29" s="15">
        <f>+SUM(FO29:FQ29)</f>
        <v>0</v>
      </c>
    </row>
    <row r="30" spans="2:174" ht="15.75" x14ac:dyDescent="0.25">
      <c r="B30" s="690" t="s">
        <v>97</v>
      </c>
      <c r="C30" s="20">
        <f>+C31</f>
        <v>5.5507148900000001</v>
      </c>
      <c r="D30" s="20">
        <f t="shared" ref="D30:N30" si="90">+D31</f>
        <v>7.6082152199999999</v>
      </c>
      <c r="E30" s="20">
        <f t="shared" si="90"/>
        <v>5.6595372299999998</v>
      </c>
      <c r="F30" s="20">
        <f t="shared" si="90"/>
        <v>22.276979749999999</v>
      </c>
      <c r="G30" s="20">
        <f t="shared" si="90"/>
        <v>13.370742770000001</v>
      </c>
      <c r="H30" s="20">
        <f t="shared" si="90"/>
        <v>12.091551429999999</v>
      </c>
      <c r="I30" s="20">
        <f t="shared" si="90"/>
        <v>16.211142059999997</v>
      </c>
      <c r="J30" s="20">
        <f t="shared" si="90"/>
        <v>23.105805289999999</v>
      </c>
      <c r="K30" s="20">
        <f t="shared" si="90"/>
        <v>16.824266360000003</v>
      </c>
      <c r="L30" s="20">
        <f t="shared" si="90"/>
        <v>20.700121630000002</v>
      </c>
      <c r="M30" s="20">
        <f t="shared" si="90"/>
        <v>17.412560109999998</v>
      </c>
      <c r="N30" s="20">
        <f t="shared" si="90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91">+R31</f>
        <v>8.5082825699999987</v>
      </c>
      <c r="S30" s="20">
        <f t="shared" si="91"/>
        <v>9.7379572400000001</v>
      </c>
      <c r="T30" s="20">
        <f t="shared" si="91"/>
        <v>8.7630396600000005</v>
      </c>
      <c r="U30" s="20">
        <f t="shared" si="91"/>
        <v>16.177798370000001</v>
      </c>
      <c r="V30" s="20">
        <f t="shared" si="91"/>
        <v>10.666581310000002</v>
      </c>
      <c r="W30" s="20">
        <f t="shared" si="91"/>
        <v>18.408572660000001</v>
      </c>
      <c r="X30" s="20">
        <f t="shared" si="91"/>
        <v>12.452937820000001</v>
      </c>
      <c r="Y30" s="20">
        <f t="shared" si="91"/>
        <v>25.748133639999999</v>
      </c>
      <c r="Z30" s="20">
        <f t="shared" si="91"/>
        <v>30.555768060000002</v>
      </c>
      <c r="AA30" s="20">
        <f t="shared" si="91"/>
        <v>56.478655369999998</v>
      </c>
      <c r="AB30" s="20">
        <f t="shared" si="91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92">+AF31</f>
        <v>20.1422174</v>
      </c>
      <c r="AG30" s="20">
        <f t="shared" si="92"/>
        <v>12.540757229999999</v>
      </c>
      <c r="AH30" s="20">
        <f t="shared" si="92"/>
        <v>14.287242979999998</v>
      </c>
      <c r="AI30" s="20">
        <f t="shared" si="92"/>
        <v>18.938540720000002</v>
      </c>
      <c r="AJ30" s="20">
        <f t="shared" si="92"/>
        <v>14.09442402</v>
      </c>
      <c r="AK30" s="20">
        <f t="shared" si="92"/>
        <v>19.030772610000003</v>
      </c>
      <c r="AL30" s="20">
        <f t="shared" si="92"/>
        <v>23.220054579999996</v>
      </c>
      <c r="AM30" s="20">
        <f t="shared" si="92"/>
        <v>16.261045020000001</v>
      </c>
      <c r="AN30" s="20">
        <f t="shared" si="92"/>
        <v>18.215480019999998</v>
      </c>
      <c r="AO30" s="20">
        <f t="shared" si="92"/>
        <v>21.059187850000001</v>
      </c>
      <c r="AP30" s="20">
        <f t="shared" si="92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93">+AT31</f>
        <v>19.749303470000001</v>
      </c>
      <c r="AU30" s="20">
        <f t="shared" si="93"/>
        <v>18.914038100000003</v>
      </c>
      <c r="AV30" s="20">
        <f t="shared" si="93"/>
        <v>33.594811460000003</v>
      </c>
      <c r="AW30" s="20">
        <f t="shared" si="93"/>
        <v>28.461151310000002</v>
      </c>
      <c r="AX30" s="20">
        <f t="shared" si="93"/>
        <v>27.624710179999994</v>
      </c>
      <c r="AY30" s="20">
        <f t="shared" si="93"/>
        <v>26.79032316</v>
      </c>
      <c r="AZ30" s="20">
        <f t="shared" si="93"/>
        <v>27.403391430000003</v>
      </c>
      <c r="BA30" s="20">
        <f t="shared" si="93"/>
        <v>28.173193509999997</v>
      </c>
      <c r="BB30" s="20">
        <f t="shared" si="93"/>
        <v>26.134556580000002</v>
      </c>
      <c r="BC30" s="20">
        <f t="shared" si="93"/>
        <v>26.606521330000003</v>
      </c>
      <c r="BD30" s="20">
        <f t="shared" si="93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94">+BH31</f>
        <v>10.546267820000001</v>
      </c>
      <c r="BI30" s="20">
        <f t="shared" si="94"/>
        <v>20.976857949999999</v>
      </c>
      <c r="BJ30" s="20">
        <f t="shared" si="94"/>
        <v>15.36336644</v>
      </c>
      <c r="BK30" s="20">
        <f t="shared" si="94"/>
        <v>12.08286556</v>
      </c>
      <c r="BL30" s="20">
        <f t="shared" si="94"/>
        <v>18.257186300000001</v>
      </c>
      <c r="BM30" s="20">
        <f t="shared" si="94"/>
        <v>12.760282009999999</v>
      </c>
      <c r="BN30" s="20">
        <f t="shared" si="94"/>
        <v>15.789528649999998</v>
      </c>
      <c r="BO30" s="20">
        <f t="shared" si="94"/>
        <v>25.700770609999999</v>
      </c>
      <c r="BP30" s="20">
        <f t="shared" si="94"/>
        <v>24.705543210000002</v>
      </c>
      <c r="BQ30" s="20">
        <f t="shared" si="94"/>
        <v>27.558129610000002</v>
      </c>
      <c r="BR30" s="20">
        <f t="shared" si="94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95">+BV31</f>
        <v>5.8143633600000006</v>
      </c>
      <c r="BW30" s="20">
        <f t="shared" si="95"/>
        <v>20.39097872</v>
      </c>
      <c r="BX30" s="20">
        <f t="shared" si="95"/>
        <v>15.74661901</v>
      </c>
      <c r="BY30" s="20">
        <f t="shared" si="95"/>
        <v>14.12727887</v>
      </c>
      <c r="BZ30" s="20">
        <f t="shared" si="95"/>
        <v>13.29381463</v>
      </c>
      <c r="CA30" s="20">
        <f t="shared" si="95"/>
        <v>18.595190719999998</v>
      </c>
      <c r="CB30" s="20">
        <f t="shared" si="95"/>
        <v>21.1018668</v>
      </c>
      <c r="CC30" s="20">
        <f t="shared" si="95"/>
        <v>23.641603189999998</v>
      </c>
      <c r="CD30" s="20">
        <f t="shared" si="95"/>
        <v>18.51755455</v>
      </c>
      <c r="CE30" s="20">
        <f t="shared" si="95"/>
        <v>17.337887970000001</v>
      </c>
      <c r="CF30" s="20">
        <f t="shared" si="95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96">+CJ31</f>
        <v>9.1002779899999986</v>
      </c>
      <c r="CK30" s="20">
        <f t="shared" si="96"/>
        <v>23.409517659999999</v>
      </c>
      <c r="CL30" s="20">
        <f t="shared" si="96"/>
        <v>21.707583639999996</v>
      </c>
      <c r="CM30" s="20">
        <f t="shared" si="96"/>
        <v>10.489696</v>
      </c>
      <c r="CN30" s="20">
        <f t="shared" si="96"/>
        <v>12.273839250000002</v>
      </c>
      <c r="CO30" s="20">
        <f t="shared" si="96"/>
        <v>15.54718491</v>
      </c>
      <c r="CP30" s="20">
        <f t="shared" si="96"/>
        <v>17.46819056</v>
      </c>
      <c r="CQ30" s="20">
        <f t="shared" si="96"/>
        <v>12.651154750000002</v>
      </c>
      <c r="CR30" s="20">
        <f t="shared" si="96"/>
        <v>15.6717195</v>
      </c>
      <c r="CS30" s="20">
        <f t="shared" si="96"/>
        <v>22.362324670000003</v>
      </c>
      <c r="CT30" s="20">
        <f t="shared" si="96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7">+CX31</f>
        <v>25.4640095</v>
      </c>
      <c r="CY30" s="20">
        <f t="shared" si="97"/>
        <v>10.084169260000001</v>
      </c>
      <c r="CZ30" s="20">
        <f t="shared" si="97"/>
        <v>0.99248373000000001</v>
      </c>
      <c r="DA30" s="20">
        <f t="shared" si="97"/>
        <v>1.1575315899999998</v>
      </c>
      <c r="DB30" s="20">
        <f t="shared" si="97"/>
        <v>0.53632413000000001</v>
      </c>
      <c r="DC30" s="20">
        <f t="shared" si="97"/>
        <v>12.05482024</v>
      </c>
      <c r="DD30" s="20">
        <f t="shared" si="97"/>
        <v>11.621464420000001</v>
      </c>
      <c r="DE30" s="20">
        <f t="shared" si="97"/>
        <v>46.196651230000001</v>
      </c>
      <c r="DF30" s="20">
        <f t="shared" si="97"/>
        <v>45.207441370000005</v>
      </c>
      <c r="DG30" s="20">
        <f t="shared" si="97"/>
        <v>46.013665000000003</v>
      </c>
      <c r="DH30" s="20">
        <f t="shared" si="97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8">+DL31</f>
        <v>46.69369889</v>
      </c>
      <c r="DM30" s="20">
        <f t="shared" si="98"/>
        <v>95.946257779999996</v>
      </c>
      <c r="DN30" s="20">
        <f t="shared" si="98"/>
        <v>25.137417420000002</v>
      </c>
      <c r="DO30" s="20">
        <f t="shared" si="98"/>
        <v>41.680448519999999</v>
      </c>
      <c r="DP30" s="20">
        <f t="shared" si="98"/>
        <v>62.693770530000002</v>
      </c>
      <c r="DQ30" s="20">
        <f t="shared" si="98"/>
        <v>26.47010753</v>
      </c>
      <c r="DR30" s="20">
        <f t="shared" si="98"/>
        <v>13.925675879999998</v>
      </c>
      <c r="DS30" s="20">
        <f t="shared" si="98"/>
        <v>27.346034360000012</v>
      </c>
      <c r="DT30" s="20">
        <f t="shared" si="98"/>
        <v>22.704982610000002</v>
      </c>
      <c r="DU30" s="20">
        <f t="shared" si="98"/>
        <v>29.070602400000002</v>
      </c>
      <c r="DV30" s="20">
        <f t="shared" si="98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9">+DZ31</f>
        <v>23.317719929999999</v>
      </c>
      <c r="EA30" s="20">
        <f t="shared" si="99"/>
        <v>26.514658179999994</v>
      </c>
      <c r="EB30" s="20">
        <f t="shared" si="99"/>
        <v>15.74113816</v>
      </c>
      <c r="EC30" s="20">
        <f t="shared" si="99"/>
        <v>22.153528419999997</v>
      </c>
      <c r="ED30" s="20">
        <f t="shared" si="99"/>
        <v>28.696389800000002</v>
      </c>
      <c r="EE30" s="20">
        <f t="shared" si="99"/>
        <v>26.228393300000004</v>
      </c>
      <c r="EF30" s="20">
        <f t="shared" si="99"/>
        <v>23.387970760000002</v>
      </c>
      <c r="EG30" s="20">
        <f t="shared" si="99"/>
        <v>41.753352570000004</v>
      </c>
      <c r="EH30" s="20">
        <f t="shared" si="99"/>
        <v>22.848014239999998</v>
      </c>
      <c r="EI30" s="20">
        <f t="shared" si="99"/>
        <v>23.729449049999999</v>
      </c>
      <c r="EJ30" s="20">
        <f t="shared" si="99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100">+EN31</f>
        <v>36.97937743</v>
      </c>
      <c r="EO30" s="20">
        <f t="shared" si="100"/>
        <v>33.804965200000005</v>
      </c>
      <c r="EP30" s="20">
        <f t="shared" si="100"/>
        <v>17.74826135</v>
      </c>
      <c r="EQ30" s="20">
        <f t="shared" si="100"/>
        <v>24.764321549999998</v>
      </c>
      <c r="ER30" s="20">
        <f t="shared" si="100"/>
        <v>20.022057450000002</v>
      </c>
      <c r="ES30" s="20">
        <f t="shared" si="100"/>
        <v>29.67421766</v>
      </c>
      <c r="ET30" s="20">
        <f t="shared" si="100"/>
        <v>25.697625540000001</v>
      </c>
      <c r="EU30" s="20">
        <f t="shared" si="100"/>
        <v>18.254227400000001</v>
      </c>
      <c r="EV30" s="20">
        <f t="shared" si="100"/>
        <v>14.335446780000002</v>
      </c>
      <c r="EW30" s="20">
        <f t="shared" si="100"/>
        <v>22.559948979999998</v>
      </c>
      <c r="EX30" s="20">
        <f t="shared" si="100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 t="shared" ref="FB30:FL30" si="101">+FB31</f>
        <v>18.24949801</v>
      </c>
      <c r="FC30" s="20">
        <f t="shared" si="101"/>
        <v>27.436865409999999</v>
      </c>
      <c r="FD30" s="20">
        <f t="shared" si="101"/>
        <v>51.321893530000004</v>
      </c>
      <c r="FE30" s="20">
        <f t="shared" si="101"/>
        <v>22.31659784</v>
      </c>
      <c r="FF30" s="20">
        <f t="shared" si="101"/>
        <v>25.245633710000003</v>
      </c>
      <c r="FG30" s="20">
        <f t="shared" si="101"/>
        <v>22.23545193</v>
      </c>
      <c r="FH30" s="20">
        <f t="shared" si="101"/>
        <v>20.475663509999997</v>
      </c>
      <c r="FI30" s="20">
        <f t="shared" si="101"/>
        <v>17.814643519999997</v>
      </c>
      <c r="FJ30" s="20">
        <f t="shared" si="101"/>
        <v>31.257064329999999</v>
      </c>
      <c r="FK30" s="20">
        <f t="shared" si="101"/>
        <v>14.19060661</v>
      </c>
      <c r="FL30" s="20">
        <f t="shared" si="101"/>
        <v>30.470298509999996</v>
      </c>
      <c r="FM30" s="20">
        <f t="shared" si="11"/>
        <v>309.52045958999997</v>
      </c>
      <c r="FO30" s="20">
        <f>+FO31</f>
        <v>32.086414509999997</v>
      </c>
      <c r="FP30" s="20">
        <f t="shared" ref="FP30:FQ30" si="102">+FP31</f>
        <v>15.807135730000001</v>
      </c>
      <c r="FQ30" s="20">
        <f t="shared" si="102"/>
        <v>14.144346639999998</v>
      </c>
      <c r="FR30" s="20">
        <f>+SUM(FO30:FQ30)</f>
        <v>62.037896879999991</v>
      </c>
    </row>
    <row r="31" spans="2:174" x14ac:dyDescent="0.25">
      <c r="B31" s="691" t="s">
        <v>691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>
        <v>17.74826135</v>
      </c>
      <c r="EQ31" s="15">
        <v>24.764321549999998</v>
      </c>
      <c r="ER31" s="15">
        <v>20.022057450000002</v>
      </c>
      <c r="ES31" s="15">
        <v>29.67421766</v>
      </c>
      <c r="ET31" s="15">
        <v>25.697625540000001</v>
      </c>
      <c r="EU31" s="15">
        <v>18.254227400000001</v>
      </c>
      <c r="EV31" s="15">
        <v>14.335446780000002</v>
      </c>
      <c r="EW31" s="15">
        <v>22.559948979999998</v>
      </c>
      <c r="EX31" s="15">
        <v>15.651835230000001</v>
      </c>
      <c r="EY31" s="15">
        <f t="shared" si="10"/>
        <v>309.32929030000003</v>
      </c>
      <c r="EZ31" s="16"/>
      <c r="FA31" s="15">
        <v>28.50624268</v>
      </c>
      <c r="FB31" s="15">
        <v>18.24949801</v>
      </c>
      <c r="FC31" s="15">
        <v>27.436865409999999</v>
      </c>
      <c r="FD31" s="15">
        <v>51.321893530000004</v>
      </c>
      <c r="FE31" s="15">
        <v>22.31659784</v>
      </c>
      <c r="FF31" s="15">
        <v>25.245633710000003</v>
      </c>
      <c r="FG31" s="15">
        <v>22.23545193</v>
      </c>
      <c r="FH31" s="15">
        <v>20.475663509999997</v>
      </c>
      <c r="FI31" s="15">
        <v>17.814643519999997</v>
      </c>
      <c r="FJ31" s="15">
        <v>31.257064329999999</v>
      </c>
      <c r="FK31" s="15">
        <v>14.19060661</v>
      </c>
      <c r="FL31" s="15">
        <v>30.470298509999996</v>
      </c>
      <c r="FM31" s="15">
        <f t="shared" si="11"/>
        <v>309.52045958999997</v>
      </c>
      <c r="FO31" s="15">
        <v>32.086414509999997</v>
      </c>
      <c r="FP31" s="15">
        <v>15.807135730000001</v>
      </c>
      <c r="FQ31" s="15">
        <v>14.144346639999998</v>
      </c>
      <c r="FR31" s="15">
        <f>+SUM(FO31:FQ31)</f>
        <v>62.037896879999991</v>
      </c>
    </row>
    <row r="32" spans="2:174" ht="15.75" x14ac:dyDescent="0.25">
      <c r="B32" s="690" t="s">
        <v>40</v>
      </c>
      <c r="C32" s="20">
        <f>+C33+C38+C39+C35</f>
        <v>-122.01329572919987</v>
      </c>
      <c r="D32" s="20">
        <f t="shared" ref="D32" si="103">+D33+D38+D39+D35</f>
        <v>7.4232420891994959</v>
      </c>
      <c r="E32" s="20">
        <f t="shared" ref="E32" si="104">+E33+E38+E39+E35</f>
        <v>31.286064320000285</v>
      </c>
      <c r="F32" s="20">
        <f t="shared" ref="F32" si="105">+F33+F38+F39+F35</f>
        <v>47.0123213299998</v>
      </c>
      <c r="G32" s="20">
        <f t="shared" ref="G32" si="106">+G33+G38+G39+G35</f>
        <v>-7.8155734799998129</v>
      </c>
      <c r="H32" s="20">
        <f t="shared" ref="H32" si="107">+H33+H38+H39+H35</f>
        <v>-37.967894019999569</v>
      </c>
      <c r="I32" s="20">
        <f t="shared" ref="I32" si="108">+I33+I38+I39+I35</f>
        <v>-14.135094030000067</v>
      </c>
      <c r="J32" s="20">
        <f t="shared" ref="J32" si="109">+J33+J38+J39+J35</f>
        <v>-2.9445746100003793</v>
      </c>
      <c r="K32" s="20">
        <f t="shared" ref="K32" si="110">+K33+K38+K39+K35</f>
        <v>-80.254098819999768</v>
      </c>
      <c r="L32" s="20">
        <f t="shared" ref="L32" si="111">+L33+L38+L39+L35</f>
        <v>2.7813042617994306</v>
      </c>
      <c r="M32" s="20">
        <f t="shared" ref="M32" si="112">+M33+M38+M39+M35</f>
        <v>48.568886712499406</v>
      </c>
      <c r="N32" s="20">
        <f t="shared" ref="N32" si="113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14">+R33+R38+R39+R35</f>
        <v>14.876469009999894</v>
      </c>
      <c r="S32" s="20">
        <f t="shared" ref="S32" si="115">+S33+S38+S39+S35</f>
        <v>-10.501003729999981</v>
      </c>
      <c r="T32" s="20">
        <f t="shared" ref="T32" si="116">+T33+T38+T39+T35</f>
        <v>-17.138383263800097</v>
      </c>
      <c r="U32" s="20">
        <f t="shared" ref="U32" si="117">+U33+U38+U39+U35</f>
        <v>-5.3741388299999908</v>
      </c>
      <c r="V32" s="20">
        <f t="shared" ref="V32" si="118">+V33+V38+V39+V35</f>
        <v>95.815622033999233</v>
      </c>
      <c r="W32" s="20">
        <f t="shared" ref="W32" si="119">+W33+W38+W39+W35</f>
        <v>-77.537608899998943</v>
      </c>
      <c r="X32" s="20">
        <f t="shared" ref="X32" si="120">+X33+X38+X39+X35</f>
        <v>-16.490954850000257</v>
      </c>
      <c r="Y32" s="20">
        <f t="shared" ref="Y32" si="121">+Y33+Y38+Y39+Y35</f>
        <v>4.1352877500000673</v>
      </c>
      <c r="Z32" s="20">
        <f t="shared" ref="Z32" si="122">+Z33+Z38+Z39+Z35</f>
        <v>-26.095063979000997</v>
      </c>
      <c r="AA32" s="20">
        <f t="shared" ref="AA32" si="123">+AA33+AA38+AA39+AA35</f>
        <v>1.5013283800015067</v>
      </c>
      <c r="AB32" s="20">
        <f t="shared" ref="AB32" si="124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25">+AF33+AF38+AF39+AF35</f>
        <v>-21.938869839999953</v>
      </c>
      <c r="AG32" s="20">
        <f t="shared" ref="AG32" si="126">+AG33+AG38+AG39+AG35</f>
        <v>-213.47281488999988</v>
      </c>
      <c r="AH32" s="20">
        <f t="shared" ref="AH32" si="127">+AH33+AH38+AH39+AH35</f>
        <v>62.986119240000569</v>
      </c>
      <c r="AI32" s="20">
        <f t="shared" ref="AI32" si="128">+AI33+AI38+AI39+AI35</f>
        <v>-40.993414270000088</v>
      </c>
      <c r="AJ32" s="20">
        <f t="shared" ref="AJ32" si="129">+AJ33+AJ38+AJ39+AJ35</f>
        <v>-11.557595540000147</v>
      </c>
      <c r="AK32" s="20">
        <f t="shared" ref="AK32" si="130">+AK33+AK38+AK39+AK35</f>
        <v>-109.24104052000025</v>
      </c>
      <c r="AL32" s="20">
        <f t="shared" ref="AL32" si="131">+AL33+AL38+AL39+AL35</f>
        <v>169.11657082000073</v>
      </c>
      <c r="AM32" s="20">
        <f t="shared" ref="AM32" si="132">+AM33+AM38+AM39+AM35</f>
        <v>-72.559384420000697</v>
      </c>
      <c r="AN32" s="20">
        <f t="shared" ref="AN32" si="133">+AN33+AN38+AN39+AN35</f>
        <v>-36.6397123699996</v>
      </c>
      <c r="AO32" s="20">
        <f t="shared" ref="AO32" si="134">+AO33+AO38+AO39+AO35</f>
        <v>13.712629829999347</v>
      </c>
      <c r="AP32" s="20">
        <f t="shared" ref="AP32" si="135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36">+AT33+AT38+AT39+AT35</f>
        <v>266.74025158999996</v>
      </c>
      <c r="AU32" s="20">
        <f t="shared" ref="AU32" si="137">+AU33+AU38+AU39+AU35</f>
        <v>-92.502651279999682</v>
      </c>
      <c r="AV32" s="20">
        <f t="shared" ref="AV32" si="138">+AV33+AV38+AV39+AV35</f>
        <v>-67.667235640000001</v>
      </c>
      <c r="AW32" s="20">
        <f t="shared" ref="AW32" si="139">+AW33+AW38+AW39+AW35</f>
        <v>-17.419662419999916</v>
      </c>
      <c r="AX32" s="20">
        <f t="shared" ref="AX32" si="140">+AX33+AX38+AX39+AX35</f>
        <v>-15.698931590001285</v>
      </c>
      <c r="AY32" s="20">
        <f t="shared" ref="AY32" si="141">+AY33+AY38+AY39+AY35</f>
        <v>-0.5540361799995619</v>
      </c>
      <c r="AZ32" s="20">
        <f t="shared" ref="AZ32" si="142">+AZ33+AZ38+AZ39+AZ35</f>
        <v>24.138302660000157</v>
      </c>
      <c r="BA32" s="20">
        <f t="shared" ref="BA32" si="143">+BA33+BA38+BA39+BA35</f>
        <v>-1.5135633299990947</v>
      </c>
      <c r="BB32" s="20">
        <f t="shared" ref="BB32" si="144">+BB33+BB38+BB39+BB35</f>
        <v>41.296647919999693</v>
      </c>
      <c r="BC32" s="20">
        <f t="shared" ref="BC32" si="145">+BC33+BC38+BC39+BC35</f>
        <v>53.17751473000061</v>
      </c>
      <c r="BD32" s="20">
        <f t="shared" ref="BD32" si="146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47">+BH33+BH38+BH39+BH35</f>
        <v>-123.53643204999946</v>
      </c>
      <c r="BI32" s="20">
        <f t="shared" ref="BI32" si="148">+BI33+BI38+BI39+BI35</f>
        <v>-43.008640510000035</v>
      </c>
      <c r="BJ32" s="20">
        <f t="shared" ref="BJ32" si="149">+BJ33+BJ38+BJ39+BJ35</f>
        <v>-9.2927700004175051E-3</v>
      </c>
      <c r="BK32" s="20">
        <f t="shared" ref="BK32" si="150">+BK33+BK38+BK39+BK35</f>
        <v>-9.7057541799997509</v>
      </c>
      <c r="BL32" s="20">
        <f t="shared" ref="BL32" si="151">+BL33+BL38+BL39+BL35</f>
        <v>-59.579330340000212</v>
      </c>
      <c r="BM32" s="20">
        <f t="shared" ref="BM32" si="152">+BM33+BM38+BM39+BM35</f>
        <v>-39.710372320000189</v>
      </c>
      <c r="BN32" s="20">
        <f t="shared" ref="BN32" si="153">+BN33+BN38+BN39+BN35</f>
        <v>-11.79093531999942</v>
      </c>
      <c r="BO32" s="20">
        <f t="shared" ref="BO32" si="154">+BO33+BO38+BO39+BO35</f>
        <v>-70.859365370000702</v>
      </c>
      <c r="BP32" s="20">
        <f t="shared" ref="BP32" si="155">+BP33+BP38+BP39+BP35</f>
        <v>17.361115889999081</v>
      </c>
      <c r="BQ32" s="20">
        <f t="shared" ref="BQ32" si="156">+BQ33+BQ38+BQ39+BQ35</f>
        <v>35.378199310001001</v>
      </c>
      <c r="BR32" s="20">
        <f t="shared" ref="BR32" si="157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58">+BV33+BV38+BV39+BV35</f>
        <v>14.828506820000108</v>
      </c>
      <c r="BW32" s="20">
        <f t="shared" ref="BW32" si="159">+BW33+BW38+BW39+BW35</f>
        <v>-169.92933360000069</v>
      </c>
      <c r="BX32" s="20">
        <f t="shared" ref="BX32" si="160">+BX33+BX38+BX39+BX35</f>
        <v>-88.318774409999079</v>
      </c>
      <c r="BY32" s="20">
        <f t="shared" ref="BY32" si="161">+BY33+BY38+BY39+BY35</f>
        <v>-87.40265385700053</v>
      </c>
      <c r="BZ32" s="20">
        <f t="shared" ref="BZ32" si="162">+BZ33+BZ38+BZ39+BZ35</f>
        <v>28.094431025999864</v>
      </c>
      <c r="CA32" s="20">
        <f t="shared" ref="CA32" si="163">+CA33+CA38+CA39+CA35</f>
        <v>122.47610941300083</v>
      </c>
      <c r="CB32" s="20">
        <f t="shared" ref="CB32" si="164">+CB33+CB38+CB39+CB35</f>
        <v>-26.775783549998909</v>
      </c>
      <c r="CC32" s="20">
        <f t="shared" ref="CC32" si="165">+CC33+CC38+CC39+CC35</f>
        <v>237.22945737999891</v>
      </c>
      <c r="CD32" s="20">
        <f t="shared" ref="CD32" si="166">+CD33+CD38+CD39+CD35</f>
        <v>-27.150076859998919</v>
      </c>
      <c r="CE32" s="20">
        <f t="shared" ref="CE32" si="167">+CE33+CE38+CE39+CE35</f>
        <v>-3.0091867600012847</v>
      </c>
      <c r="CF32" s="20">
        <f t="shared" ref="CF32" si="168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9">+CJ33+CJ38+CJ39+CJ35</f>
        <v>-10.159204929999859</v>
      </c>
      <c r="CK32" s="20">
        <f t="shared" ref="CK32" si="170">+CK33+CK38+CK39+CK35</f>
        <v>-27.847858410000029</v>
      </c>
      <c r="CL32" s="20">
        <f t="shared" ref="CL32" si="171">+CL33+CL38+CL39+CL35</f>
        <v>25.37781040999921</v>
      </c>
      <c r="CM32" s="20">
        <f t="shared" ref="CM32" si="172">+CM33+CM38+CM39+CM35</f>
        <v>29.673834300001111</v>
      </c>
      <c r="CN32" s="20">
        <f t="shared" ref="CN32" si="173">+CN33+CN38+CN39+CN35</f>
        <v>26.728054879999284</v>
      </c>
      <c r="CO32" s="20">
        <f t="shared" ref="CO32" si="174">+CO33+CO38+CO39+CO35</f>
        <v>80.606406923000122</v>
      </c>
      <c r="CP32" s="20">
        <f t="shared" ref="CP32" si="175">+CP33+CP38+CP39+CP35</f>
        <v>-96.840949570000447</v>
      </c>
      <c r="CQ32" s="20">
        <f t="shared" ref="CQ32" si="176">+CQ33+CQ38+CQ39+CQ35</f>
        <v>-215.71583707000025</v>
      </c>
      <c r="CR32" s="20">
        <f t="shared" ref="CR32" si="177">+CR33+CR38+CR39+CR35</f>
        <v>191.54956505200019</v>
      </c>
      <c r="CS32" s="20">
        <f t="shared" ref="CS32" si="178">+CS33+CS38+CS39+CS35</f>
        <v>107.64422997000023</v>
      </c>
      <c r="CT32" s="20">
        <f t="shared" ref="CT32" si="179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80">+CX33+CX38+CX39+CX35</f>
        <v>-100.51958138000016</v>
      </c>
      <c r="CY32" s="20">
        <f t="shared" ref="CY32" si="181">+CY33+CY38+CY39+CY35</f>
        <v>-90.764080449999696</v>
      </c>
      <c r="CZ32" s="20">
        <f t="shared" ref="CZ32" si="182">+CZ33+CZ38+CZ39+CZ35</f>
        <v>-22.798007169999696</v>
      </c>
      <c r="DA32" s="20">
        <f t="shared" ref="DA32" si="183">+DA33+DA38+DA39+DA35</f>
        <v>-579.15559945100051</v>
      </c>
      <c r="DB32" s="20">
        <f t="shared" ref="DB32" si="184">+DB33+DB38+DB39+DB35</f>
        <v>-34.159357559999442</v>
      </c>
      <c r="DC32" s="20">
        <f t="shared" ref="DC32" si="185">+DC33+DC38+DC39+DC35</f>
        <v>-3.5776243270004437</v>
      </c>
      <c r="DD32" s="20">
        <f t="shared" ref="DD32" si="186">+DD33+DD38+DD39+DD35</f>
        <v>-149.74090105999977</v>
      </c>
      <c r="DE32" s="20">
        <f t="shared" ref="DE32" si="187">+DE33+DE38+DE39+DE35</f>
        <v>61.612148400000443</v>
      </c>
      <c r="DF32" s="20">
        <f t="shared" ref="DF32" si="188">+DF33+DF38+DF39+DF35</f>
        <v>254.45678346000074</v>
      </c>
      <c r="DG32" s="20">
        <f t="shared" ref="DG32" si="189">+DG33+DG38+DG39+DG35</f>
        <v>6.9450694199976155</v>
      </c>
      <c r="DH32" s="20">
        <f t="shared" ref="DH32" si="190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91">+DL33+DL38+DL39+DL35</f>
        <v>-47.024620579999748</v>
      </c>
      <c r="DM32" s="20">
        <f t="shared" ref="DM32" si="192">+DM33+DM38+DM39+DM35</f>
        <v>165.90865391999881</v>
      </c>
      <c r="DN32" s="20">
        <f t="shared" ref="DN32" si="193">+DN33+DN38+DN39+DN35</f>
        <v>-30.1003078699989</v>
      </c>
      <c r="DO32" s="20">
        <f t="shared" ref="DO32" si="194">+DO33+DO38+DO39+DO35</f>
        <v>41.628650059999188</v>
      </c>
      <c r="DP32" s="20">
        <f t="shared" ref="DP32" si="195">+DP33+DP38+DP39+DP35</f>
        <v>-81.415873359999296</v>
      </c>
      <c r="DQ32" s="20">
        <f t="shared" ref="DQ32" si="196">+DQ33+DQ38+DQ39+DQ35</f>
        <v>-24.975602817001366</v>
      </c>
      <c r="DR32" s="20">
        <f t="shared" ref="DR32" si="197">+DR33+DR38+DR39+DR35</f>
        <v>-50.312020089999486</v>
      </c>
      <c r="DS32" s="20">
        <f t="shared" ref="DS32" si="198">+DS33+DS38+DS39+DS35</f>
        <v>174.78707954559991</v>
      </c>
      <c r="DT32" s="20">
        <f t="shared" ref="DT32" si="199">+DT33+DT38+DT39+DT35</f>
        <v>-192.32805536999621</v>
      </c>
      <c r="DU32" s="20">
        <f t="shared" ref="DU32" si="200">+DU33+DU38+DU39+DU35</f>
        <v>25.080005242000688</v>
      </c>
      <c r="DV32" s="20">
        <f t="shared" ref="DV32" si="201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202">+DZ33+DZ38+DZ39+DZ35</f>
        <v>-223.22748705499984</v>
      </c>
      <c r="EA32" s="20">
        <f t="shared" ref="EA32" si="203">+EA33+EA38+EA39+EA35</f>
        <v>-8.0591186999999671</v>
      </c>
      <c r="EB32" s="20">
        <f t="shared" ref="EB32" si="204">+EB33+EB38+EB39+EB35</f>
        <v>18.238107520000511</v>
      </c>
      <c r="EC32" s="20">
        <f t="shared" ref="EC32" si="205">+EC33+EC38+EC39+EC35</f>
        <v>186.85787696999981</v>
      </c>
      <c r="ED32" s="20">
        <f t="shared" ref="ED32" si="206">+ED33+ED38+ED39+ED35</f>
        <v>-229.29765705000042</v>
      </c>
      <c r="EE32" s="20">
        <f t="shared" ref="EE32" si="207">+EE33+EE38+EE39+EE35</f>
        <v>17.311734340000545</v>
      </c>
      <c r="EF32" s="20">
        <f t="shared" ref="EF32" si="208">+EF33+EF38+EF39+EF35</f>
        <v>-19.693109410002513</v>
      </c>
      <c r="EG32" s="20">
        <f t="shared" ref="EG32" si="209">+EG33+EG38+EG39+EG35</f>
        <v>-34.014280579997248</v>
      </c>
      <c r="EH32" s="20">
        <f t="shared" ref="EH32" si="210">+EH33+EH38+EH39+EH35</f>
        <v>-29.145123060001357</v>
      </c>
      <c r="EI32" s="20">
        <f t="shared" ref="EI32" si="211">+EI33+EI38+EI39+EI35</f>
        <v>34.934611140000328</v>
      </c>
      <c r="EJ32" s="20">
        <f t="shared" ref="EJ32" si="212">+EJ33+EJ38+EJ39+EJ35</f>
        <v>-16.946087090001082</v>
      </c>
      <c r="EK32" s="20">
        <f t="shared" si="9"/>
        <v>-55.066349937001291</v>
      </c>
      <c r="EL32" s="574"/>
      <c r="EM32" s="20">
        <f>+EM33+EM38+EM39+EM35</f>
        <v>297.89847243999981</v>
      </c>
      <c r="EN32" s="20">
        <f t="shared" ref="EN32" si="213">+EN33+EN38+EN39+EN35</f>
        <v>-379.13537173000003</v>
      </c>
      <c r="EO32" s="20">
        <f t="shared" ref="EO32" si="214">+EO33+EO38+EO39+EO35</f>
        <v>9.3091315700001864</v>
      </c>
      <c r="EP32" s="20">
        <f t="shared" ref="EP32" si="215">+EP33+EP38+EP39+EP35</f>
        <v>-47.811357090000712</v>
      </c>
      <c r="EQ32" s="20">
        <f t="shared" ref="EQ32" si="216">+EQ33+EQ38+EQ39+EQ35</f>
        <v>-8.0775375300001091</v>
      </c>
      <c r="ER32" s="20">
        <f t="shared" ref="ER32" si="217">+ER33+ER38+ER39+ER35</f>
        <v>-32.789724649999187</v>
      </c>
      <c r="ES32" s="20">
        <f t="shared" ref="ES32" si="218">+ES33+ES38+ES39+ES35</f>
        <v>-91.227545882011071</v>
      </c>
      <c r="ET32" s="20">
        <f t="shared" ref="ET32" si="219">+ET33+ET38+ET39+ET35</f>
        <v>123.40373399000963</v>
      </c>
      <c r="EU32" s="20">
        <f t="shared" ref="EU32" si="220">+EU33+EU38+EU39+EU35</f>
        <v>38.366322800000745</v>
      </c>
      <c r="EV32" s="20">
        <f t="shared" ref="EV32" si="221">+EV33+EV38+EV39+EV35</f>
        <v>-162.00360582000016</v>
      </c>
      <c r="EW32" s="20">
        <f t="shared" ref="EW32" si="222">+EW33+EW38+EW39+EW35</f>
        <v>-108.96173766333261</v>
      </c>
      <c r="EX32" s="20">
        <f t="shared" ref="EX32" si="223">+EX33+EX38+EX39+EX35</f>
        <v>-131.83212778124184</v>
      </c>
      <c r="EY32" s="20">
        <f t="shared" si="10"/>
        <v>-492.86134734657537</v>
      </c>
      <c r="EZ32" s="574"/>
      <c r="FA32" s="20">
        <f>+FA33+FA38+FA39+FA35</f>
        <v>-53.20499906161578</v>
      </c>
      <c r="FB32" s="20">
        <f t="shared" ref="FB32:FL32" si="224">+FB33+FB38+FB39+FB35</f>
        <v>46.385124859648862</v>
      </c>
      <c r="FC32" s="20">
        <f t="shared" si="224"/>
        <v>24.99135852123095</v>
      </c>
      <c r="FD32" s="20">
        <f t="shared" si="224"/>
        <v>80.871300079082403</v>
      </c>
      <c r="FE32" s="20">
        <f t="shared" si="224"/>
        <v>59.794340330657427</v>
      </c>
      <c r="FF32" s="20">
        <f t="shared" si="224"/>
        <v>19.482674324438168</v>
      </c>
      <c r="FG32" s="20">
        <f t="shared" si="224"/>
        <v>64.346050399179063</v>
      </c>
      <c r="FH32" s="20">
        <f t="shared" si="224"/>
        <v>11.286015785975934</v>
      </c>
      <c r="FI32" s="20">
        <f t="shared" si="224"/>
        <v>18.577337391590838</v>
      </c>
      <c r="FJ32" s="20">
        <f t="shared" si="224"/>
        <v>-26.717280629882378</v>
      </c>
      <c r="FK32" s="20">
        <f t="shared" si="224"/>
        <v>24.977759205957952</v>
      </c>
      <c r="FL32" s="20">
        <f t="shared" si="224"/>
        <v>-38.695922583527775</v>
      </c>
      <c r="FM32" s="20">
        <f t="shared" si="11"/>
        <v>232.09375862273566</v>
      </c>
      <c r="FO32" s="20">
        <f>+FO33+FO38+FO39+FO35</f>
        <v>-410.37220408823475</v>
      </c>
      <c r="FP32" s="20">
        <f t="shared" ref="FP32:FQ32" si="225">+FP33+FP38+FP39+FP35</f>
        <v>-155.37395743155494</v>
      </c>
      <c r="FQ32" s="20">
        <f t="shared" si="225"/>
        <v>-15.683706450650089</v>
      </c>
      <c r="FR32" s="20">
        <f>+SUM(FO32:FQ32)</f>
        <v>-581.42986797043977</v>
      </c>
    </row>
    <row r="33" spans="2:174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-294.401027</v>
      </c>
      <c r="CU33" s="15">
        <f t="shared" si="6"/>
        <v>-370.32671034900022</v>
      </c>
      <c r="CV33" s="16"/>
      <c r="CW33" s="15">
        <v>163.0444391700002</v>
      </c>
      <c r="CX33" s="15">
        <v>-19.707236419646797</v>
      </c>
      <c r="CY33" s="15">
        <v>-95.814080449999693</v>
      </c>
      <c r="CZ33" s="15">
        <v>-17.519904800973769</v>
      </c>
      <c r="DA33" s="15">
        <v>-587.28964807100056</v>
      </c>
      <c r="DB33" s="15">
        <v>-39.066315399999439</v>
      </c>
      <c r="DC33" s="15">
        <v>-2.187624327000445</v>
      </c>
      <c r="DD33" s="15">
        <v>-156.19106914999978</v>
      </c>
      <c r="DE33" s="15">
        <v>73.442038038996301</v>
      </c>
      <c r="DF33" s="15">
        <v>268.03193276807582</v>
      </c>
      <c r="DG33" s="15">
        <v>49.695544576803073</v>
      </c>
      <c r="DH33" s="15">
        <v>296.45083346421478</v>
      </c>
      <c r="DI33" s="15">
        <f t="shared" si="7"/>
        <v>-67.111090600530247</v>
      </c>
      <c r="DJ33" s="16"/>
      <c r="DK33" s="15">
        <v>-284.34532162090022</v>
      </c>
      <c r="DL33" s="15">
        <v>-26.855779949999754</v>
      </c>
      <c r="DM33" s="15">
        <v>139.31696409999884</v>
      </c>
      <c r="DN33" s="15">
        <v>32.635575901914031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-203.6806956699962</v>
      </c>
      <c r="DU33" s="15">
        <v>27.542775772000684</v>
      </c>
      <c r="DV33" s="15">
        <v>75.223265146454395</v>
      </c>
      <c r="DW33" s="15">
        <f t="shared" si="8"/>
        <v>-74.547926629982527</v>
      </c>
      <c r="DX33" s="16"/>
      <c r="DY33" s="15">
        <v>252.51164003799994</v>
      </c>
      <c r="DZ33" s="15">
        <v>-226.96490605499983</v>
      </c>
      <c r="EA33" s="15">
        <v>-13.19088169999997</v>
      </c>
      <c r="EB33" s="15">
        <v>-44.247245549999491</v>
      </c>
      <c r="EC33" s="15">
        <v>185.7519149699998</v>
      </c>
      <c r="ED33" s="15">
        <v>-233.69739405000041</v>
      </c>
      <c r="EE33" s="15">
        <v>31.417582340000543</v>
      </c>
      <c r="EF33" s="15">
        <v>-28.02373313406984</v>
      </c>
      <c r="EG33" s="15">
        <v>-31.42143857999725</v>
      </c>
      <c r="EH33" s="15">
        <v>-23.254139060001354</v>
      </c>
      <c r="EI33" s="15">
        <v>26.999440140000328</v>
      </c>
      <c r="EJ33" s="15">
        <v>-26.370656090001081</v>
      </c>
      <c r="EK33" s="15">
        <f t="shared" si="9"/>
        <v>-130.48981673106863</v>
      </c>
      <c r="EL33" s="16"/>
      <c r="EM33" s="15">
        <v>239.34885427999981</v>
      </c>
      <c r="EN33" s="15">
        <v>-374.72700673000003</v>
      </c>
      <c r="EO33" s="15">
        <v>6.9911315700001841</v>
      </c>
      <c r="EP33" s="15">
        <v>-45.177448430000716</v>
      </c>
      <c r="EQ33" s="15">
        <v>-8.2279935300001092</v>
      </c>
      <c r="ER33" s="15">
        <v>-26.647697649999191</v>
      </c>
      <c r="ES33" s="15">
        <v>-89.876182882011179</v>
      </c>
      <c r="ET33" s="15">
        <v>97.009819680009741</v>
      </c>
      <c r="EU33" s="15">
        <v>149.02638267274591</v>
      </c>
      <c r="EV33" s="15">
        <v>-158.46823882000015</v>
      </c>
      <c r="EW33" s="15">
        <v>-144.22062477333262</v>
      </c>
      <c r="EX33" s="15">
        <v>-46.338201296516502</v>
      </c>
      <c r="EY33" s="15">
        <f t="shared" si="10"/>
        <v>-401.30720590910482</v>
      </c>
      <c r="EZ33" s="16"/>
      <c r="FA33" s="15">
        <v>118.18611779959087</v>
      </c>
      <c r="FB33" s="15">
        <v>70.295712374399642</v>
      </c>
      <c r="FC33" s="15">
        <v>172.42397855123096</v>
      </c>
      <c r="FD33" s="15">
        <v>-7.6410021824745797</v>
      </c>
      <c r="FE33" s="15">
        <v>71.716866320146551</v>
      </c>
      <c r="FF33" s="15">
        <v>31.100505904438165</v>
      </c>
      <c r="FG33" s="15">
        <v>94.022681924227783</v>
      </c>
      <c r="FH33" s="15">
        <v>54.859492368679206</v>
      </c>
      <c r="FI33" s="15">
        <v>27.135477521590836</v>
      </c>
      <c r="FJ33" s="15">
        <v>-39.200756989882379</v>
      </c>
      <c r="FK33" s="15">
        <v>99.293324450409841</v>
      </c>
      <c r="FL33" s="15">
        <v>30.882400170330868</v>
      </c>
      <c r="FM33" s="15">
        <f t="shared" si="11"/>
        <v>723.07479821268771</v>
      </c>
      <c r="FO33" s="15">
        <v>-418.00557554823479</v>
      </c>
      <c r="FP33" s="15">
        <v>-158.58425704155493</v>
      </c>
      <c r="FQ33" s="15">
        <v>-35.738598530650094</v>
      </c>
      <c r="FR33" s="15">
        <f>+SUM(FO33:FQ33)</f>
        <v>-612.32843112043975</v>
      </c>
    </row>
    <row r="34" spans="2:174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-131.85134724999995</v>
      </c>
      <c r="CU34" s="15">
        <f t="shared" si="6"/>
        <v>7.4176330999989659E-2</v>
      </c>
      <c r="CV34" s="16"/>
      <c r="CW34" s="15">
        <v>76.808485759999712</v>
      </c>
      <c r="CX34" s="15">
        <v>59.416456190353188</v>
      </c>
      <c r="CY34" s="15">
        <v>-57.760178610000139</v>
      </c>
      <c r="CZ34" s="15">
        <v>16.665553219026449</v>
      </c>
      <c r="DA34" s="15">
        <v>-8.221293611000192</v>
      </c>
      <c r="DB34" s="15">
        <v>-9.3145596099997796</v>
      </c>
      <c r="DC34" s="15">
        <v>0.59575916299955622</v>
      </c>
      <c r="DD34" s="15">
        <v>-103.75390574999965</v>
      </c>
      <c r="DE34" s="15">
        <v>11.719108778996386</v>
      </c>
      <c r="DF34" s="15">
        <v>32.009230458075365</v>
      </c>
      <c r="DG34" s="15">
        <v>9.7013487168039632</v>
      </c>
      <c r="DH34" s="15">
        <v>170.72384906421431</v>
      </c>
      <c r="DI34" s="15">
        <f t="shared" si="7"/>
        <v>198.58985376946919</v>
      </c>
      <c r="DJ34" s="16"/>
      <c r="DK34" s="15">
        <v>27.591804939099916</v>
      </c>
      <c r="DL34" s="15">
        <v>113.81111537000029</v>
      </c>
      <c r="DM34" s="15">
        <v>-147.12271790000091</v>
      </c>
      <c r="DN34" s="15">
        <v>77.028381811913547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-0.72054930999672706</v>
      </c>
      <c r="DU34" s="15">
        <v>-62.976118257998621</v>
      </c>
      <c r="DV34" s="15">
        <v>-66.091372973545731</v>
      </c>
      <c r="DW34" s="15">
        <f t="shared" si="8"/>
        <v>-33.507591719982443</v>
      </c>
      <c r="DX34" s="16"/>
      <c r="DY34" s="15">
        <v>164.09618371299962</v>
      </c>
      <c r="DZ34" s="15">
        <v>5.5949791800006494</v>
      </c>
      <c r="EA34" s="15">
        <v>14.179804879999885</v>
      </c>
      <c r="EB34" s="15">
        <v>10.104209000000154</v>
      </c>
      <c r="EC34" s="15">
        <v>28.600064859999911</v>
      </c>
      <c r="ED34" s="15">
        <v>-5.0425605800001563</v>
      </c>
      <c r="EE34" s="15">
        <v>13.807946789999946</v>
      </c>
      <c r="EF34" s="15">
        <v>-17.137844684069648</v>
      </c>
      <c r="EG34" s="15">
        <v>-19.221849149997347</v>
      </c>
      <c r="EH34" s="15">
        <v>7.2006516033319485</v>
      </c>
      <c r="EI34" s="15">
        <v>-1.4846935173329641</v>
      </c>
      <c r="EJ34" s="15">
        <v>-33.596796320000948</v>
      </c>
      <c r="EK34" s="15">
        <f t="shared" si="9"/>
        <v>167.10009577493108</v>
      </c>
      <c r="EL34" s="16"/>
      <c r="EM34" s="15">
        <v>66.147249169999881</v>
      </c>
      <c r="EN34" s="15">
        <v>-9.5541067800000974</v>
      </c>
      <c r="EO34" s="15">
        <v>-16.071929299999908</v>
      </c>
      <c r="EP34" s="15">
        <v>-70.145156070000638</v>
      </c>
      <c r="EQ34" s="15">
        <v>22.835888079999719</v>
      </c>
      <c r="ER34" s="15">
        <v>-5.3176356199993364</v>
      </c>
      <c r="ES34" s="15">
        <v>-0.78361325201157683</v>
      </c>
      <c r="ET34" s="15">
        <v>-16.865940359989722</v>
      </c>
      <c r="EU34" s="15">
        <v>47.939062557746766</v>
      </c>
      <c r="EV34" s="15">
        <v>1.6155176950010883</v>
      </c>
      <c r="EW34" s="15">
        <v>1.4862992200008875</v>
      </c>
      <c r="EX34" s="15">
        <v>-67.359711166516547</v>
      </c>
      <c r="EY34" s="15">
        <f t="shared" si="10"/>
        <v>-46.074075825769484</v>
      </c>
      <c r="EZ34" s="16"/>
      <c r="FA34" s="15">
        <v>118.03302020958995</v>
      </c>
      <c r="FB34" s="15">
        <v>83.571549784399082</v>
      </c>
      <c r="FC34" s="15">
        <v>72.926798821233945</v>
      </c>
      <c r="FD34" s="15">
        <v>-64.090077822474626</v>
      </c>
      <c r="FE34" s="15">
        <v>10.681682820145298</v>
      </c>
      <c r="FF34" s="15">
        <v>9.6101523544392933</v>
      </c>
      <c r="FG34" s="15">
        <v>83.880706954229964</v>
      </c>
      <c r="FH34" s="15">
        <v>11.810987898676352</v>
      </c>
      <c r="FI34" s="15">
        <v>33.201089566592735</v>
      </c>
      <c r="FJ34" s="15">
        <v>-44.987384104884526</v>
      </c>
      <c r="FK34" s="15">
        <v>25.471412920411581</v>
      </c>
      <c r="FL34" s="15">
        <v>12.530784600330492</v>
      </c>
      <c r="FM34" s="15">
        <f t="shared" si="11"/>
        <v>352.64072400268952</v>
      </c>
      <c r="FO34" s="15">
        <v>-212.87673362823523</v>
      </c>
      <c r="FP34" s="15">
        <v>-1.927770811555007</v>
      </c>
      <c r="FQ34" s="15">
        <v>1.10434390934752</v>
      </c>
      <c r="FR34" s="15">
        <f>+SUM(FO34:FQ34)</f>
        <v>-213.7001605304427</v>
      </c>
    </row>
    <row r="35" spans="2:174" x14ac:dyDescent="0.25">
      <c r="B35" s="692" t="s">
        <v>685</v>
      </c>
      <c r="C35" s="15">
        <f>+SUM(C36:C37)</f>
        <v>-4.0632587650370997</v>
      </c>
      <c r="D35" s="15">
        <f t="shared" ref="D35:N35" si="226">+SUM(D36:D37)</f>
        <v>0</v>
      </c>
      <c r="E35" s="15">
        <f t="shared" si="226"/>
        <v>0</v>
      </c>
      <c r="F35" s="15">
        <f t="shared" si="226"/>
        <v>0</v>
      </c>
      <c r="G35" s="15">
        <f t="shared" si="226"/>
        <v>4.08736605</v>
      </c>
      <c r="H35" s="15">
        <f t="shared" si="226"/>
        <v>0</v>
      </c>
      <c r="I35" s="15">
        <f t="shared" si="226"/>
        <v>0</v>
      </c>
      <c r="J35" s="15">
        <f t="shared" si="226"/>
        <v>0</v>
      </c>
      <c r="K35" s="15">
        <f t="shared" si="226"/>
        <v>0</v>
      </c>
      <c r="L35" s="15">
        <f t="shared" si="226"/>
        <v>0</v>
      </c>
      <c r="M35" s="15">
        <f t="shared" si="226"/>
        <v>0</v>
      </c>
      <c r="N35" s="15">
        <f t="shared" si="226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27">+SUM(R36:R37)</f>
        <v>0</v>
      </c>
      <c r="S35" s="15">
        <f t="shared" si="227"/>
        <v>0</v>
      </c>
      <c r="T35" s="15">
        <f t="shared" si="227"/>
        <v>0</v>
      </c>
      <c r="U35" s="15">
        <f t="shared" si="227"/>
        <v>0</v>
      </c>
      <c r="V35" s="15">
        <f t="shared" si="227"/>
        <v>0</v>
      </c>
      <c r="W35" s="15">
        <f t="shared" si="227"/>
        <v>0</v>
      </c>
      <c r="X35" s="15">
        <f t="shared" si="227"/>
        <v>0</v>
      </c>
      <c r="Y35" s="15">
        <f t="shared" si="227"/>
        <v>0</v>
      </c>
      <c r="Z35" s="15">
        <f t="shared" si="227"/>
        <v>0</v>
      </c>
      <c r="AA35" s="15">
        <f t="shared" si="227"/>
        <v>0</v>
      </c>
      <c r="AB35" s="15">
        <f t="shared" si="227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28">+SUM(AF36:AF37)</f>
        <v>60</v>
      </c>
      <c r="AG35" s="15">
        <f t="shared" si="228"/>
        <v>0</v>
      </c>
      <c r="AH35" s="15">
        <f t="shared" si="228"/>
        <v>0</v>
      </c>
      <c r="AI35" s="15">
        <f t="shared" si="228"/>
        <v>0</v>
      </c>
      <c r="AJ35" s="15">
        <f t="shared" si="228"/>
        <v>0</v>
      </c>
      <c r="AK35" s="15">
        <f t="shared" si="228"/>
        <v>0</v>
      </c>
      <c r="AL35" s="15">
        <f t="shared" si="228"/>
        <v>0</v>
      </c>
      <c r="AM35" s="15">
        <f t="shared" si="228"/>
        <v>0</v>
      </c>
      <c r="AN35" s="15">
        <f t="shared" si="228"/>
        <v>0</v>
      </c>
      <c r="AO35" s="15">
        <f t="shared" si="228"/>
        <v>0</v>
      </c>
      <c r="AP35" s="15">
        <f t="shared" si="228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29">+SUM(AT36:AT37)</f>
        <v>50.296333329999996</v>
      </c>
      <c r="AU35" s="15">
        <f t="shared" si="229"/>
        <v>0</v>
      </c>
      <c r="AV35" s="15">
        <f t="shared" si="229"/>
        <v>0</v>
      </c>
      <c r="AW35" s="15">
        <f t="shared" si="229"/>
        <v>0</v>
      </c>
      <c r="AX35" s="15">
        <f t="shared" si="229"/>
        <v>0</v>
      </c>
      <c r="AY35" s="15">
        <f t="shared" si="229"/>
        <v>0</v>
      </c>
      <c r="AZ35" s="15">
        <f t="shared" si="229"/>
        <v>0</v>
      </c>
      <c r="BA35" s="15">
        <f t="shared" si="229"/>
        <v>0</v>
      </c>
      <c r="BB35" s="15">
        <f t="shared" si="229"/>
        <v>0</v>
      </c>
      <c r="BC35" s="15">
        <f t="shared" si="229"/>
        <v>0</v>
      </c>
      <c r="BD35" s="15">
        <f t="shared" si="229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30">+SUM(BH36:BH37)</f>
        <v>0</v>
      </c>
      <c r="BI35" s="15">
        <f t="shared" si="230"/>
        <v>0</v>
      </c>
      <c r="BJ35" s="15">
        <f t="shared" si="230"/>
        <v>20.135333329999998</v>
      </c>
      <c r="BK35" s="15">
        <f t="shared" si="230"/>
        <v>-17.179442809999998</v>
      </c>
      <c r="BL35" s="15">
        <f t="shared" si="230"/>
        <v>0</v>
      </c>
      <c r="BM35" s="15">
        <f t="shared" si="230"/>
        <v>0</v>
      </c>
      <c r="BN35" s="15">
        <f t="shared" si="230"/>
        <v>0</v>
      </c>
      <c r="BO35" s="15">
        <f t="shared" si="230"/>
        <v>0</v>
      </c>
      <c r="BP35" s="15">
        <f t="shared" si="230"/>
        <v>0</v>
      </c>
      <c r="BQ35" s="15">
        <f t="shared" si="230"/>
        <v>-17</v>
      </c>
      <c r="BR35" s="15">
        <f t="shared" si="230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31">+SUM(BV36:BV37)</f>
        <v>-20.959400289999998</v>
      </c>
      <c r="BW35" s="15">
        <f t="shared" si="231"/>
        <v>0</v>
      </c>
      <c r="BX35" s="15">
        <f t="shared" si="231"/>
        <v>0</v>
      </c>
      <c r="BY35" s="15">
        <f t="shared" si="231"/>
        <v>34.898514420000005</v>
      </c>
      <c r="BZ35" s="15">
        <f t="shared" si="231"/>
        <v>0</v>
      </c>
      <c r="CA35" s="15">
        <f t="shared" si="231"/>
        <v>0</v>
      </c>
      <c r="CB35" s="15">
        <f t="shared" si="231"/>
        <v>21.209149010000001</v>
      </c>
      <c r="CC35" s="15">
        <f t="shared" si="231"/>
        <v>0</v>
      </c>
      <c r="CD35" s="15">
        <f t="shared" si="231"/>
        <v>0</v>
      </c>
      <c r="CE35" s="15">
        <f t="shared" si="231"/>
        <v>-36</v>
      </c>
      <c r="CF35" s="15">
        <f t="shared" si="231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32">+SUM(CJ36:CJ37)</f>
        <v>0</v>
      </c>
      <c r="CK35" s="15">
        <f t="shared" si="232"/>
        <v>0</v>
      </c>
      <c r="CL35" s="15">
        <f t="shared" si="232"/>
        <v>0</v>
      </c>
      <c r="CM35" s="15">
        <f t="shared" si="232"/>
        <v>36.431339999999999</v>
      </c>
      <c r="CN35" s="15">
        <f t="shared" si="232"/>
        <v>0</v>
      </c>
      <c r="CO35" s="15">
        <f t="shared" si="232"/>
        <v>0</v>
      </c>
      <c r="CP35" s="15">
        <f t="shared" si="232"/>
        <v>0</v>
      </c>
      <c r="CQ35" s="15">
        <f t="shared" si="232"/>
        <v>0</v>
      </c>
      <c r="CR35" s="15">
        <f t="shared" si="232"/>
        <v>0</v>
      </c>
      <c r="CS35" s="15">
        <f t="shared" si="232"/>
        <v>0</v>
      </c>
      <c r="CT35" s="15">
        <f t="shared" si="232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33">+SUM(CX36:CX37)</f>
        <v>-77.832344960353367</v>
      </c>
      <c r="CY35" s="15">
        <f t="shared" si="233"/>
        <v>0</v>
      </c>
      <c r="CZ35" s="15">
        <f t="shared" si="233"/>
        <v>-2.1381023690259275</v>
      </c>
      <c r="DA35" s="15">
        <f t="shared" si="233"/>
        <v>8.9340486199999987</v>
      </c>
      <c r="DB35" s="15">
        <f t="shared" si="233"/>
        <v>0.22695783999999897</v>
      </c>
      <c r="DC35" s="15">
        <f t="shared" si="233"/>
        <v>0</v>
      </c>
      <c r="DD35" s="15">
        <f t="shared" si="233"/>
        <v>8.7301680899999994</v>
      </c>
      <c r="DE35" s="15">
        <f t="shared" si="233"/>
        <v>-9.1298896389958575</v>
      </c>
      <c r="DF35" s="15">
        <f t="shared" si="233"/>
        <v>-14.865149308075118</v>
      </c>
      <c r="DG35" s="15">
        <f t="shared" si="233"/>
        <v>-39.320475156805458</v>
      </c>
      <c r="DH35" s="15">
        <f t="shared" si="233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34">+SUM(DL36:DL37)</f>
        <v>-21.878840629999999</v>
      </c>
      <c r="DM35" s="15">
        <f t="shared" si="234"/>
        <v>24.701689819999999</v>
      </c>
      <c r="DN35" s="15">
        <f t="shared" si="234"/>
        <v>-61.865883771912934</v>
      </c>
      <c r="DO35" s="15">
        <f t="shared" si="234"/>
        <v>-115.69459706194675</v>
      </c>
      <c r="DP35" s="15">
        <f t="shared" si="234"/>
        <v>20.85932549</v>
      </c>
      <c r="DQ35" s="15">
        <f t="shared" si="234"/>
        <v>0</v>
      </c>
      <c r="DR35" s="15">
        <f t="shared" si="234"/>
        <v>0.58985122000000001</v>
      </c>
      <c r="DS35" s="15">
        <f t="shared" si="234"/>
        <v>0</v>
      </c>
      <c r="DT35" s="15">
        <f t="shared" si="234"/>
        <v>5.4048153000000001</v>
      </c>
      <c r="DU35" s="15">
        <f t="shared" si="234"/>
        <v>0.95023446999999994</v>
      </c>
      <c r="DV35" s="15">
        <f t="shared" si="234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35">+SUM(DZ36:DZ37)</f>
        <v>0</v>
      </c>
      <c r="EA35" s="15">
        <f t="shared" si="235"/>
        <v>0</v>
      </c>
      <c r="EB35" s="15">
        <f t="shared" si="235"/>
        <v>61.309870070000002</v>
      </c>
      <c r="EC35" s="15">
        <f t="shared" si="235"/>
        <v>0</v>
      </c>
      <c r="ED35" s="15">
        <f t="shared" si="235"/>
        <v>0</v>
      </c>
      <c r="EE35" s="15">
        <f t="shared" si="235"/>
        <v>0</v>
      </c>
      <c r="EF35" s="15">
        <f t="shared" si="235"/>
        <v>-1.9006822759326754</v>
      </c>
      <c r="EG35" s="15">
        <f t="shared" si="235"/>
        <v>0</v>
      </c>
      <c r="EH35" s="15">
        <f t="shared" si="235"/>
        <v>0</v>
      </c>
      <c r="EI35" s="15">
        <f t="shared" si="235"/>
        <v>0</v>
      </c>
      <c r="EJ35" s="15">
        <f t="shared" si="235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36">+SUM(EN36:EN37)</f>
        <v>0</v>
      </c>
      <c r="EO35" s="15">
        <f t="shared" si="236"/>
        <v>0</v>
      </c>
      <c r="EP35" s="15">
        <f t="shared" si="236"/>
        <v>-3.4383876600000001</v>
      </c>
      <c r="EQ35" s="15">
        <f t="shared" si="236"/>
        <v>0</v>
      </c>
      <c r="ER35" s="15">
        <f t="shared" si="236"/>
        <v>0</v>
      </c>
      <c r="ES35" s="15">
        <f t="shared" si="236"/>
        <v>0</v>
      </c>
      <c r="ET35" s="15">
        <f t="shared" si="236"/>
        <v>26.185286309999995</v>
      </c>
      <c r="EU35" s="15">
        <f t="shared" si="236"/>
        <v>-111.85786487274518</v>
      </c>
      <c r="EV35" s="15">
        <f t="shared" si="236"/>
        <v>0</v>
      </c>
      <c r="EW35" s="15">
        <f t="shared" si="236"/>
        <v>24.286727110000001</v>
      </c>
      <c r="EX35" s="15">
        <f t="shared" si="236"/>
        <v>-86.568917484725333</v>
      </c>
      <c r="EY35" s="15">
        <f t="shared" si="10"/>
        <v>-94.899547437470517</v>
      </c>
      <c r="EZ35" s="16"/>
      <c r="FA35" s="15">
        <f t="shared" ref="FA35:FL35" si="237">+SUM(FA36:FA37)</f>
        <v>-156.44729386120665</v>
      </c>
      <c r="FB35" s="15">
        <f t="shared" si="237"/>
        <v>-27.571651514750791</v>
      </c>
      <c r="FC35" s="15">
        <f t="shared" si="237"/>
        <v>-156.16990303</v>
      </c>
      <c r="FD35" s="15">
        <f t="shared" si="237"/>
        <v>89.455201261556979</v>
      </c>
      <c r="FE35" s="15">
        <f t="shared" si="237"/>
        <v>-11.367525989489117</v>
      </c>
      <c r="FF35" s="15">
        <f t="shared" si="237"/>
        <v>2.0870074200000017</v>
      </c>
      <c r="FG35" s="15">
        <f t="shared" si="237"/>
        <v>-39.499483525048724</v>
      </c>
      <c r="FH35" s="15">
        <f t="shared" si="237"/>
        <v>-46.592008582703272</v>
      </c>
      <c r="FI35" s="15">
        <f t="shared" si="237"/>
        <v>3.0386558700000035</v>
      </c>
      <c r="FJ35" s="15">
        <f t="shared" si="237"/>
        <v>2.3776493600000004</v>
      </c>
      <c r="FK35" s="15">
        <f t="shared" si="237"/>
        <v>-74.353414244451884</v>
      </c>
      <c r="FL35" s="15">
        <f t="shared" si="237"/>
        <v>-67.610056753858643</v>
      </c>
      <c r="FM35" s="15">
        <f t="shared" si="11"/>
        <v>-482.65282358995205</v>
      </c>
      <c r="FO35" s="15">
        <f>+SUM(FO36:FO37)</f>
        <v>6.77994846</v>
      </c>
      <c r="FP35" s="15">
        <f t="shared" ref="FP35:FQ35" si="238">+SUM(FP36:FP37)</f>
        <v>2.0131406100000002</v>
      </c>
      <c r="FQ35" s="15">
        <f t="shared" si="238"/>
        <v>21.112530080000003</v>
      </c>
      <c r="FR35" s="15">
        <f>+SUM(FO35:FQ35)</f>
        <v>29.905619150000003</v>
      </c>
    </row>
    <row r="36" spans="2:174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-40</v>
      </c>
      <c r="EY36" s="15">
        <f t="shared" si="10"/>
        <v>-40</v>
      </c>
      <c r="EZ36" s="16"/>
      <c r="FA36" s="15">
        <v>0</v>
      </c>
      <c r="FB36" s="15">
        <v>40.136666670000004</v>
      </c>
      <c r="FC36" s="15">
        <v>-30</v>
      </c>
      <c r="FD36" s="15">
        <v>0</v>
      </c>
      <c r="FE36" s="15">
        <v>0</v>
      </c>
      <c r="FF36" s="15">
        <v>0.21750000000000114</v>
      </c>
      <c r="FG36" s="15">
        <v>-17.068638460000003</v>
      </c>
      <c r="FH36" s="15">
        <v>-19.068638460000003</v>
      </c>
      <c r="FI36" s="15">
        <v>0.21750000000000114</v>
      </c>
      <c r="FJ36" s="15">
        <v>0</v>
      </c>
      <c r="FK36" s="15">
        <v>0</v>
      </c>
      <c r="FL36" s="15">
        <v>-8.9097557899999984</v>
      </c>
      <c r="FM36" s="15">
        <f t="shared" si="11"/>
        <v>-34.475366039999997</v>
      </c>
      <c r="FO36" s="15">
        <v>0</v>
      </c>
      <c r="FP36" s="15">
        <v>0</v>
      </c>
      <c r="FQ36" s="15">
        <v>19.068638460000003</v>
      </c>
      <c r="FR36" s="15">
        <f>+SUM(FO36:FQ36)</f>
        <v>19.068638460000003</v>
      </c>
    </row>
    <row r="37" spans="2:174" x14ac:dyDescent="0.25">
      <c r="B37" s="707" t="s">
        <v>684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>
        <v>-3.4383876600000001</v>
      </c>
      <c r="EQ37" s="15">
        <v>0</v>
      </c>
      <c r="ER37" s="15">
        <v>0</v>
      </c>
      <c r="ES37" s="15">
        <v>0</v>
      </c>
      <c r="ET37" s="15">
        <v>26.185286309999995</v>
      </c>
      <c r="EU37" s="15">
        <v>-111.85786487274518</v>
      </c>
      <c r="EV37" s="15">
        <v>0</v>
      </c>
      <c r="EW37" s="15">
        <v>24.286727110000001</v>
      </c>
      <c r="EX37" s="15">
        <v>-46.568917484725333</v>
      </c>
      <c r="EY37" s="15">
        <f t="shared" si="10"/>
        <v>-54.899547437470517</v>
      </c>
      <c r="EZ37" s="16"/>
      <c r="FA37" s="15">
        <v>-156.44729386120665</v>
      </c>
      <c r="FB37" s="15">
        <v>-67.708318184750794</v>
      </c>
      <c r="FC37" s="15">
        <v>-126.16990303</v>
      </c>
      <c r="FD37" s="15">
        <v>89.455201261556979</v>
      </c>
      <c r="FE37" s="15">
        <v>-11.367525989489117</v>
      </c>
      <c r="FF37" s="15">
        <v>1.8695074200000004</v>
      </c>
      <c r="FG37" s="15">
        <v>-22.430845065048722</v>
      </c>
      <c r="FH37" s="15">
        <v>-27.523370122703273</v>
      </c>
      <c r="FI37" s="15">
        <v>2.8211558700000023</v>
      </c>
      <c r="FJ37" s="15">
        <v>2.3776493600000004</v>
      </c>
      <c r="FK37" s="15">
        <v>-74.353414244451884</v>
      </c>
      <c r="FL37" s="15">
        <v>-58.700300963858645</v>
      </c>
      <c r="FM37" s="15">
        <f t="shared" si="11"/>
        <v>-448.17745754995218</v>
      </c>
      <c r="FO37" s="15">
        <v>6.77994846</v>
      </c>
      <c r="FP37" s="15">
        <v>2.0131406100000002</v>
      </c>
      <c r="FQ37" s="15">
        <v>2.0438916199999997</v>
      </c>
      <c r="FR37" s="15">
        <f>+SUM(FO37:FQ37)</f>
        <v>10.836980690000001</v>
      </c>
    </row>
    <row r="38" spans="2:174" x14ac:dyDescent="0.25">
      <c r="B38" s="692" t="s">
        <v>731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>
        <v>0.80447899999999883</v>
      </c>
      <c r="EQ38" s="15">
        <v>0.15045600000000015</v>
      </c>
      <c r="ER38" s="15">
        <v>-6.1420269999999988</v>
      </c>
      <c r="ES38" s="15">
        <v>-1.3513629999998997</v>
      </c>
      <c r="ET38" s="15">
        <v>0.2086279999998979</v>
      </c>
      <c r="EU38" s="15">
        <v>1.1978050000000025</v>
      </c>
      <c r="EV38" s="15">
        <v>-3.5353670000000008</v>
      </c>
      <c r="EW38" s="15">
        <v>10.972159999999999</v>
      </c>
      <c r="EX38" s="15">
        <v>1.0749910000000007</v>
      </c>
      <c r="EY38" s="15">
        <f t="shared" si="10"/>
        <v>3.3454060000000005</v>
      </c>
      <c r="EZ38" s="16"/>
      <c r="FA38" s="15">
        <v>-14.943823000000002</v>
      </c>
      <c r="FB38" s="15">
        <v>3.6610640000000032</v>
      </c>
      <c r="FC38" s="15">
        <v>8.7372829999999979</v>
      </c>
      <c r="FD38" s="15">
        <v>-0.94289899999999882</v>
      </c>
      <c r="FE38" s="15">
        <v>-0.55500000000000149</v>
      </c>
      <c r="FF38" s="15">
        <v>-13.704839</v>
      </c>
      <c r="FG38" s="15">
        <v>9.822852000000001</v>
      </c>
      <c r="FH38" s="15">
        <v>3.0185320000000004</v>
      </c>
      <c r="FI38" s="15">
        <v>-11.596796000000001</v>
      </c>
      <c r="FJ38" s="15">
        <v>10.105827000000001</v>
      </c>
      <c r="FK38" s="15">
        <v>3.7848999999997801E-2</v>
      </c>
      <c r="FL38" s="15">
        <v>-1.9682659999999998</v>
      </c>
      <c r="FM38" s="15">
        <f t="shared" si="11"/>
        <v>-8.3282160000000012</v>
      </c>
      <c r="FO38" s="15">
        <v>0.85342299999999938</v>
      </c>
      <c r="FP38" s="15">
        <v>1.1971590000000027</v>
      </c>
      <c r="FQ38" s="15">
        <v>-1.0576380000000007</v>
      </c>
      <c r="FR38" s="15">
        <f>+SUM(FO38:FQ38)</f>
        <v>0.99294400000000138</v>
      </c>
    </row>
    <row r="39" spans="2:174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/>
      <c r="FC39" s="522"/>
      <c r="FD39" s="522"/>
      <c r="FE39" s="522"/>
      <c r="FF39" s="522"/>
      <c r="FG39" s="522"/>
      <c r="FH39" s="522"/>
      <c r="FI39" s="522"/>
      <c r="FJ39" s="522"/>
      <c r="FK39" s="522"/>
      <c r="FL39" s="522"/>
      <c r="FM39" s="522">
        <f t="shared" si="11"/>
        <v>0</v>
      </c>
      <c r="FO39" s="522"/>
      <c r="FP39" s="522"/>
      <c r="FQ39" s="522"/>
      <c r="FR39" s="522">
        <f>+SUM(FO39:FQ39)</f>
        <v>0</v>
      </c>
    </row>
    <row r="40" spans="2:174" ht="15.75" x14ac:dyDescent="0.25">
      <c r="B40" s="693" t="s">
        <v>736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>
        <v>48.062345129999812</v>
      </c>
      <c r="EQ40" s="24">
        <v>-69.932412169999679</v>
      </c>
      <c r="ER40" s="24">
        <v>-70.896107640000082</v>
      </c>
      <c r="ES40" s="24">
        <v>49.334025300010126</v>
      </c>
      <c r="ET40" s="24">
        <v>-111.77845989000912</v>
      </c>
      <c r="EU40" s="24">
        <v>41.487418709998792</v>
      </c>
      <c r="EV40" s="24">
        <v>181.93513357000029</v>
      </c>
      <c r="EW40" s="24">
        <v>186.29995622999991</v>
      </c>
      <c r="EX40" s="24">
        <v>280.52786461999995</v>
      </c>
      <c r="EY40" s="24">
        <f t="shared" si="10"/>
        <v>483.75561701000015</v>
      </c>
      <c r="EZ40" s="685"/>
      <c r="FA40" s="24">
        <v>-69.374315279999109</v>
      </c>
      <c r="FB40" s="24">
        <v>18.315929019999203</v>
      </c>
      <c r="FC40" s="24">
        <v>46.338108140000031</v>
      </c>
      <c r="FD40" s="24">
        <v>-100.12168810000003</v>
      </c>
      <c r="FE40" s="24">
        <v>-166.22744448999993</v>
      </c>
      <c r="FF40" s="24">
        <v>-122.45748143000037</v>
      </c>
      <c r="FG40" s="24">
        <v>-88.822785819999808</v>
      </c>
      <c r="FH40" s="24">
        <v>-19.311773450000146</v>
      </c>
      <c r="FI40" s="24">
        <v>43.729566770000247</v>
      </c>
      <c r="FJ40" s="24">
        <v>33.892020999999886</v>
      </c>
      <c r="FK40" s="24">
        <v>37.839839880000227</v>
      </c>
      <c r="FL40" s="24">
        <v>289.81162927999981</v>
      </c>
      <c r="FM40" s="24">
        <f t="shared" si="11"/>
        <v>-96.388394479999988</v>
      </c>
      <c r="FO40" s="24">
        <v>-143.91370892999976</v>
      </c>
      <c r="FP40" s="24">
        <v>43.486733629999662</v>
      </c>
      <c r="FQ40" s="24">
        <v>-26.301811759999964</v>
      </c>
      <c r="FR40" s="24">
        <f>+SUM(FO40:FQ40)</f>
        <v>-126.72878706000006</v>
      </c>
    </row>
    <row r="41" spans="2:174" x14ac:dyDescent="0.25">
      <c r="B41" s="114" t="s">
        <v>730</v>
      </c>
    </row>
    <row r="42" spans="2:174" x14ac:dyDescent="0.25">
      <c r="B42" s="114" t="s">
        <v>744</v>
      </c>
    </row>
  </sheetData>
  <mergeCells count="13">
    <mergeCell ref="AS5:BE5"/>
    <mergeCell ref="BG5:BS5"/>
    <mergeCell ref="C5:O5"/>
    <mergeCell ref="Q5:AC5"/>
    <mergeCell ref="AE5:AQ5"/>
    <mergeCell ref="EM5:EY5"/>
    <mergeCell ref="FO5:FR5"/>
    <mergeCell ref="DK5:DW5"/>
    <mergeCell ref="DY5:EK5"/>
    <mergeCell ref="BU5:CG5"/>
    <mergeCell ref="CI5:CU5"/>
    <mergeCell ref="CW5:DI5"/>
    <mergeCell ref="FA5:FM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R45"/>
  <sheetViews>
    <sheetView tabSelected="1" zoomScale="98" zoomScaleNormal="98" workbookViewId="0">
      <pane xSplit="2" ySplit="6" topLeftCell="FM18" activePane="bottomRight" state="frozen"/>
      <selection activeCell="B3" sqref="B3"/>
      <selection pane="topRight" activeCell="B3" sqref="B3"/>
      <selection pane="bottomLeft" activeCell="B3" sqref="B3"/>
      <selection pane="bottomRight" activeCell="FN45" sqref="FN45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4" width="10.140625" style="9" customWidth="1"/>
    <col min="175" max="16384" width="11.42578125" style="9"/>
  </cols>
  <sheetData>
    <row r="2" spans="2:174" ht="53.25" customHeight="1" x14ac:dyDescent="0.25">
      <c r="B2" s="686"/>
    </row>
    <row r="3" spans="2:174" ht="15.75" x14ac:dyDescent="0.25">
      <c r="B3" s="686" t="s">
        <v>689</v>
      </c>
    </row>
    <row r="4" spans="2:174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</row>
    <row r="5" spans="2:174" ht="15.75" customHeight="1" thickBot="1" x14ac:dyDescent="0.3">
      <c r="B5" s="713" t="s">
        <v>729</v>
      </c>
      <c r="C5" s="772">
        <v>2013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4"/>
      <c r="P5" s="466"/>
      <c r="Q5" s="772">
        <v>2014</v>
      </c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4"/>
      <c r="AD5" s="466"/>
      <c r="AE5" s="772">
        <v>2015</v>
      </c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4"/>
      <c r="AR5" s="466"/>
      <c r="AS5" s="772">
        <v>2016</v>
      </c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4"/>
      <c r="BF5" s="466"/>
      <c r="BG5" s="772">
        <v>2017</v>
      </c>
      <c r="BH5" s="773"/>
      <c r="BI5" s="773"/>
      <c r="BJ5" s="773"/>
      <c r="BK5" s="773"/>
      <c r="BL5" s="773"/>
      <c r="BM5" s="773"/>
      <c r="BN5" s="773"/>
      <c r="BO5" s="773"/>
      <c r="BP5" s="773"/>
      <c r="BQ5" s="773"/>
      <c r="BR5" s="773"/>
      <c r="BS5" s="774"/>
      <c r="BT5" s="466"/>
      <c r="BU5" s="772">
        <v>2018</v>
      </c>
      <c r="BV5" s="773"/>
      <c r="BW5" s="773"/>
      <c r="BX5" s="773"/>
      <c r="BY5" s="773"/>
      <c r="BZ5" s="773"/>
      <c r="CA5" s="773"/>
      <c r="CB5" s="773"/>
      <c r="CC5" s="773"/>
      <c r="CD5" s="773"/>
      <c r="CE5" s="773"/>
      <c r="CF5" s="773"/>
      <c r="CG5" s="774"/>
      <c r="CH5" s="466"/>
      <c r="CI5" s="772">
        <v>2019</v>
      </c>
      <c r="CJ5" s="773"/>
      <c r="CK5" s="773"/>
      <c r="CL5" s="773"/>
      <c r="CM5" s="773"/>
      <c r="CN5" s="773"/>
      <c r="CO5" s="773"/>
      <c r="CP5" s="773"/>
      <c r="CQ5" s="773"/>
      <c r="CR5" s="773"/>
      <c r="CS5" s="773"/>
      <c r="CT5" s="773"/>
      <c r="CU5" s="774"/>
      <c r="CV5" s="466"/>
      <c r="CW5" s="772">
        <v>2020</v>
      </c>
      <c r="CX5" s="773"/>
      <c r="CY5" s="773"/>
      <c r="CZ5" s="773"/>
      <c r="DA5" s="773"/>
      <c r="DB5" s="773"/>
      <c r="DC5" s="773"/>
      <c r="DD5" s="773"/>
      <c r="DE5" s="773"/>
      <c r="DF5" s="773"/>
      <c r="DG5" s="773"/>
      <c r="DH5" s="773"/>
      <c r="DI5" s="774"/>
      <c r="DJ5" s="466"/>
      <c r="DK5" s="772">
        <v>2021</v>
      </c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4"/>
      <c r="DX5" s="466"/>
      <c r="DY5" s="772">
        <v>2022</v>
      </c>
      <c r="DZ5" s="773"/>
      <c r="EA5" s="773"/>
      <c r="EB5" s="773"/>
      <c r="EC5" s="773"/>
      <c r="ED5" s="773"/>
      <c r="EE5" s="773"/>
      <c r="EF5" s="773"/>
      <c r="EG5" s="773"/>
      <c r="EH5" s="773"/>
      <c r="EI5" s="773"/>
      <c r="EJ5" s="773"/>
      <c r="EK5" s="774"/>
      <c r="EL5" s="703"/>
      <c r="EM5" s="772">
        <v>2023</v>
      </c>
      <c r="EN5" s="773"/>
      <c r="EO5" s="773"/>
      <c r="EP5" s="773"/>
      <c r="EQ5" s="773"/>
      <c r="ER5" s="773"/>
      <c r="ES5" s="773"/>
      <c r="ET5" s="773"/>
      <c r="EU5" s="773"/>
      <c r="EV5" s="773"/>
      <c r="EW5" s="773"/>
      <c r="EX5" s="773"/>
      <c r="EY5" s="774"/>
      <c r="EZ5" s="703"/>
      <c r="FA5" s="772">
        <v>2024</v>
      </c>
      <c r="FB5" s="773"/>
      <c r="FC5" s="773"/>
      <c r="FD5" s="773"/>
      <c r="FE5" s="773"/>
      <c r="FF5" s="773"/>
      <c r="FG5" s="773"/>
      <c r="FH5" s="773"/>
      <c r="FI5" s="773"/>
      <c r="FJ5" s="773"/>
      <c r="FK5" s="773"/>
      <c r="FL5" s="773"/>
      <c r="FM5" s="774"/>
      <c r="FO5" s="772">
        <v>2025</v>
      </c>
      <c r="FP5" s="773"/>
      <c r="FQ5" s="773"/>
      <c r="FR5" s="774"/>
    </row>
    <row r="6" spans="2:174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24</v>
      </c>
    </row>
    <row r="7" spans="2:174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388.76766202436602</v>
      </c>
      <c r="O7" s="542">
        <f t="shared" ref="O7:O38" si="0">+SUM(C7:N7)</f>
        <v>-1645.3588066720311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436.88107788210993</v>
      </c>
      <c r="AC7" s="542">
        <f t="shared" ref="AC7:AC38" si="1">+SUM(Q7:AB7)</f>
        <v>-1671.9223548625755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203.70725001492531</v>
      </c>
      <c r="AQ7" s="542">
        <f t="shared" ref="AQ7:AQ38" si="2">+SUM(AE7:AP7)</f>
        <v>-1381.2505099850005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-427.86684868901295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-152.20799845815725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-124.81854923999947</v>
      </c>
      <c r="DZ7" s="542">
        <v>-159.23447673999999</v>
      </c>
      <c r="EA7" s="542">
        <v>-84.721083550000117</v>
      </c>
      <c r="EB7" s="542">
        <v>-133.86792459999992</v>
      </c>
      <c r="EC7" s="542">
        <v>-192.22346980000009</v>
      </c>
      <c r="ED7" s="542">
        <v>-181.97465283999975</v>
      </c>
      <c r="EE7" s="542">
        <v>-50.610195840000074</v>
      </c>
      <c r="EF7" s="542">
        <v>-82.5118017100001</v>
      </c>
      <c r="EG7" s="542">
        <v>-353.64114959333347</v>
      </c>
      <c r="EH7" s="542">
        <v>-247.9868518166669</v>
      </c>
      <c r="EI7" s="542">
        <v>-149.494679572</v>
      </c>
      <c r="EJ7" s="542">
        <v>222.53564632999996</v>
      </c>
      <c r="EK7" s="542">
        <f t="shared" ref="EK7:EK38" si="9">+SUM(DY7:EJ7)</f>
        <v>-1538.5491889719999</v>
      </c>
      <c r="EL7" s="573"/>
      <c r="EM7" s="542">
        <v>-195.04568411000002</v>
      </c>
      <c r="EN7" s="542">
        <v>-150.99496583999985</v>
      </c>
      <c r="EO7" s="542">
        <v>-17.408302090000234</v>
      </c>
      <c r="EP7" s="542">
        <v>-406.54581065000002</v>
      </c>
      <c r="EQ7" s="542">
        <v>-182.68478289999996</v>
      </c>
      <c r="ER7" s="542">
        <v>-115.01339832400004</v>
      </c>
      <c r="ES7" s="542">
        <v>-109.52555529599999</v>
      </c>
      <c r="ET7" s="542">
        <v>-46.80283775999942</v>
      </c>
      <c r="EU7" s="542">
        <v>-154.92845420999981</v>
      </c>
      <c r="EV7" s="542">
        <v>-179.19787889999998</v>
      </c>
      <c r="EW7" s="542">
        <v>-66.561038661499992</v>
      </c>
      <c r="EX7" s="542">
        <v>295.36179681712497</v>
      </c>
      <c r="EY7" s="542">
        <f t="shared" ref="EY7:EY37" si="10">+SUM(EM7:EX7)</f>
        <v>-1329.3469119243744</v>
      </c>
      <c r="EZ7" s="573"/>
      <c r="FA7" s="542">
        <v>-252.96821540000053</v>
      </c>
      <c r="FB7" s="542">
        <v>-317.98456016000034</v>
      </c>
      <c r="FC7" s="542">
        <v>-31.897342950000393</v>
      </c>
      <c r="FD7" s="542">
        <v>-136.64127930999985</v>
      </c>
      <c r="FE7" s="542">
        <v>-216.98745468000004</v>
      </c>
      <c r="FF7" s="542">
        <v>-129.31868652000026</v>
      </c>
      <c r="FG7" s="542">
        <v>34.522067349999816</v>
      </c>
      <c r="FH7" s="542">
        <v>-6.828128560000323</v>
      </c>
      <c r="FI7" s="542">
        <v>-120.59629212999926</v>
      </c>
      <c r="FJ7" s="542">
        <v>-170.92241234000039</v>
      </c>
      <c r="FK7" s="542">
        <v>-187.87214917000017</v>
      </c>
      <c r="FL7" s="542">
        <v>293.47844732000044</v>
      </c>
      <c r="FM7" s="542">
        <f t="shared" ref="FM7:FM37" si="11">+SUM(FA7:FL7)</f>
        <v>-1244.0160065500011</v>
      </c>
      <c r="FO7" s="542">
        <v>-169.76579592000053</v>
      </c>
      <c r="FP7" s="542">
        <v>-119.30084953000005</v>
      </c>
      <c r="FQ7" s="542">
        <v>-103.46217139800024</v>
      </c>
      <c r="FR7" s="542">
        <f>+SUM(FO7:FQ7)</f>
        <v>-392.52881684800082</v>
      </c>
    </row>
    <row r="8" spans="2:174" ht="15.75" x14ac:dyDescent="0.25">
      <c r="B8" s="688" t="s">
        <v>94</v>
      </c>
      <c r="C8" s="521">
        <f>+C9+C10</f>
        <v>0</v>
      </c>
      <c r="D8" s="521">
        <f t="shared" ref="D8:N8" si="12">+D9+D10</f>
        <v>0</v>
      </c>
      <c r="E8" s="521">
        <f t="shared" si="12"/>
        <v>0</v>
      </c>
      <c r="F8" s="521">
        <f t="shared" si="12"/>
        <v>0</v>
      </c>
      <c r="G8" s="521">
        <f t="shared" si="12"/>
        <v>0</v>
      </c>
      <c r="H8" s="521">
        <f t="shared" si="12"/>
        <v>0</v>
      </c>
      <c r="I8" s="521">
        <f t="shared" si="12"/>
        <v>0</v>
      </c>
      <c r="J8" s="521">
        <f t="shared" si="12"/>
        <v>0</v>
      </c>
      <c r="K8" s="521">
        <f t="shared" si="12"/>
        <v>0</v>
      </c>
      <c r="L8" s="521">
        <f t="shared" si="12"/>
        <v>0</v>
      </c>
      <c r="M8" s="521">
        <f t="shared" si="12"/>
        <v>0</v>
      </c>
      <c r="N8" s="521">
        <f t="shared" si="12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3">+R9+R10</f>
        <v>0</v>
      </c>
      <c r="S8" s="521">
        <f t="shared" si="13"/>
        <v>0</v>
      </c>
      <c r="T8" s="521">
        <f t="shared" si="13"/>
        <v>0</v>
      </c>
      <c r="U8" s="521">
        <f t="shared" si="13"/>
        <v>0</v>
      </c>
      <c r="V8" s="521">
        <f t="shared" si="13"/>
        <v>0</v>
      </c>
      <c r="W8" s="521">
        <f t="shared" si="13"/>
        <v>0</v>
      </c>
      <c r="X8" s="521">
        <f t="shared" si="13"/>
        <v>0</v>
      </c>
      <c r="Y8" s="521">
        <f t="shared" si="13"/>
        <v>0</v>
      </c>
      <c r="Z8" s="521">
        <f t="shared" si="13"/>
        <v>0</v>
      </c>
      <c r="AA8" s="521">
        <f t="shared" si="13"/>
        <v>0</v>
      </c>
      <c r="AB8" s="521">
        <f t="shared" si="13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4">+AF9+AF10</f>
        <v>0</v>
      </c>
      <c r="AG8" s="521">
        <f t="shared" si="14"/>
        <v>0</v>
      </c>
      <c r="AH8" s="521">
        <f t="shared" si="14"/>
        <v>0</v>
      </c>
      <c r="AI8" s="521">
        <f t="shared" si="14"/>
        <v>0</v>
      </c>
      <c r="AJ8" s="521">
        <f t="shared" si="14"/>
        <v>0</v>
      </c>
      <c r="AK8" s="521">
        <f t="shared" si="14"/>
        <v>0</v>
      </c>
      <c r="AL8" s="521">
        <f t="shared" si="14"/>
        <v>0</v>
      </c>
      <c r="AM8" s="521">
        <f t="shared" si="14"/>
        <v>0</v>
      </c>
      <c r="AN8" s="521">
        <f t="shared" si="14"/>
        <v>0</v>
      </c>
      <c r="AO8" s="521">
        <f t="shared" si="14"/>
        <v>0</v>
      </c>
      <c r="AP8" s="521">
        <f t="shared" si="14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5">+AT9+AT10</f>
        <v>0</v>
      </c>
      <c r="AU8" s="521">
        <f t="shared" si="15"/>
        <v>0</v>
      </c>
      <c r="AV8" s="521">
        <f t="shared" si="15"/>
        <v>0</v>
      </c>
      <c r="AW8" s="521">
        <f t="shared" si="15"/>
        <v>0</v>
      </c>
      <c r="AX8" s="521">
        <f t="shared" si="15"/>
        <v>0</v>
      </c>
      <c r="AY8" s="521">
        <f t="shared" si="15"/>
        <v>0</v>
      </c>
      <c r="AZ8" s="521">
        <f t="shared" si="15"/>
        <v>0</v>
      </c>
      <c r="BA8" s="521">
        <f t="shared" si="15"/>
        <v>0</v>
      </c>
      <c r="BB8" s="521">
        <f t="shared" si="15"/>
        <v>0</v>
      </c>
      <c r="BC8" s="521">
        <f t="shared" si="15"/>
        <v>0</v>
      </c>
      <c r="BD8" s="521">
        <f t="shared" si="15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6">+BH9+BH10</f>
        <v>0</v>
      </c>
      <c r="BI8" s="521">
        <f t="shared" si="16"/>
        <v>0</v>
      </c>
      <c r="BJ8" s="521">
        <f t="shared" si="16"/>
        <v>0</v>
      </c>
      <c r="BK8" s="521">
        <f t="shared" si="16"/>
        <v>0</v>
      </c>
      <c r="BL8" s="521">
        <f t="shared" si="16"/>
        <v>0</v>
      </c>
      <c r="BM8" s="521">
        <f t="shared" si="16"/>
        <v>0</v>
      </c>
      <c r="BN8" s="521">
        <f t="shared" si="16"/>
        <v>0.9504760699999999</v>
      </c>
      <c r="BO8" s="521">
        <f t="shared" si="16"/>
        <v>4.6423174000000005</v>
      </c>
      <c r="BP8" s="521">
        <f t="shared" si="16"/>
        <v>0</v>
      </c>
      <c r="BQ8" s="521">
        <f t="shared" si="16"/>
        <v>0</v>
      </c>
      <c r="BR8" s="521">
        <f t="shared" si="16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7">+BV9+BV10</f>
        <v>0</v>
      </c>
      <c r="BW8" s="521">
        <f t="shared" si="17"/>
        <v>4.6423174000000005</v>
      </c>
      <c r="BX8" s="521">
        <f t="shared" si="17"/>
        <v>5.4404758599999994</v>
      </c>
      <c r="BY8" s="521">
        <f t="shared" si="17"/>
        <v>0</v>
      </c>
      <c r="BZ8" s="521">
        <f t="shared" si="17"/>
        <v>0</v>
      </c>
      <c r="CA8" s="521">
        <f t="shared" si="17"/>
        <v>0</v>
      </c>
      <c r="CB8" s="521">
        <f t="shared" si="17"/>
        <v>2.0833330000000001</v>
      </c>
      <c r="CC8" s="521">
        <f t="shared" si="17"/>
        <v>4.6423174000000005</v>
      </c>
      <c r="CD8" s="521">
        <f t="shared" si="17"/>
        <v>3.3571428599999997</v>
      </c>
      <c r="CE8" s="521">
        <f t="shared" si="17"/>
        <v>0</v>
      </c>
      <c r="CF8" s="521">
        <f t="shared" si="17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8">+CJ9+CJ10</f>
        <v>1.9009521399999998</v>
      </c>
      <c r="CK8" s="521">
        <f t="shared" si="18"/>
        <v>4.6423174000000005</v>
      </c>
      <c r="CL8" s="521">
        <f t="shared" si="18"/>
        <v>5.4404758599999994</v>
      </c>
      <c r="CM8" s="521">
        <f t="shared" si="18"/>
        <v>0</v>
      </c>
      <c r="CN8" s="521">
        <f t="shared" si="18"/>
        <v>0</v>
      </c>
      <c r="CO8" s="521">
        <f t="shared" si="18"/>
        <v>0</v>
      </c>
      <c r="CP8" s="521">
        <f t="shared" si="18"/>
        <v>3.0338090700000002</v>
      </c>
      <c r="CQ8" s="521">
        <f t="shared" si="18"/>
        <v>4.6423174000000005</v>
      </c>
      <c r="CR8" s="521">
        <f t="shared" si="18"/>
        <v>3.3571428599999997</v>
      </c>
      <c r="CS8" s="521">
        <f t="shared" si="18"/>
        <v>0</v>
      </c>
      <c r="CT8" s="521">
        <f t="shared" si="18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9">+CX9+CX10</f>
        <v>0.9504760699999999</v>
      </c>
      <c r="CY8" s="521">
        <f t="shared" si="19"/>
        <v>4.6423174000000005</v>
      </c>
      <c r="CZ8" s="521">
        <f t="shared" si="19"/>
        <v>3.3571428599999997</v>
      </c>
      <c r="DA8" s="521">
        <f t="shared" si="19"/>
        <v>0</v>
      </c>
      <c r="DB8" s="521">
        <f t="shared" si="19"/>
        <v>0</v>
      </c>
      <c r="DC8" s="521">
        <f t="shared" si="19"/>
        <v>0</v>
      </c>
      <c r="DD8" s="521">
        <f t="shared" si="19"/>
        <v>0.9504760699999999</v>
      </c>
      <c r="DE8" s="521">
        <f t="shared" si="19"/>
        <v>4.6423174000000005</v>
      </c>
      <c r="DF8" s="521">
        <f t="shared" si="19"/>
        <v>3.3571428599999997</v>
      </c>
      <c r="DG8" s="521">
        <f t="shared" si="19"/>
        <v>0</v>
      </c>
      <c r="DH8" s="521">
        <f t="shared" si="19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20">+DL9+DL10</f>
        <v>0.9504760699999999</v>
      </c>
      <c r="DM8" s="521">
        <f t="shared" si="20"/>
        <v>4.6423174000000005</v>
      </c>
      <c r="DN8" s="521">
        <f t="shared" si="20"/>
        <v>3.3571428599999997</v>
      </c>
      <c r="DO8" s="521">
        <f t="shared" si="20"/>
        <v>0</v>
      </c>
      <c r="DP8" s="521">
        <f t="shared" si="20"/>
        <v>0</v>
      </c>
      <c r="DQ8" s="521">
        <f t="shared" si="20"/>
        <v>0</v>
      </c>
      <c r="DR8" s="521">
        <f t="shared" si="20"/>
        <v>0.9504760699999999</v>
      </c>
      <c r="DS8" s="521">
        <f t="shared" si="20"/>
        <v>4.6423174000000005</v>
      </c>
      <c r="DT8" s="521">
        <f t="shared" si="20"/>
        <v>3.3571428599999997</v>
      </c>
      <c r="DU8" s="521">
        <f t="shared" si="20"/>
        <v>0</v>
      </c>
      <c r="DV8" s="521">
        <f t="shared" si="20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1">+DZ9+DZ10</f>
        <v>0.9504760699999999</v>
      </c>
      <c r="EA8" s="521">
        <f t="shared" si="21"/>
        <v>4.6423174000000005</v>
      </c>
      <c r="EB8" s="521">
        <f t="shared" si="21"/>
        <v>3.3571428599999997</v>
      </c>
      <c r="EC8" s="521">
        <f t="shared" si="21"/>
        <v>0</v>
      </c>
      <c r="ED8" s="521">
        <f t="shared" si="21"/>
        <v>0</v>
      </c>
      <c r="EE8" s="521">
        <f t="shared" si="21"/>
        <v>0</v>
      </c>
      <c r="EF8" s="521">
        <f t="shared" si="21"/>
        <v>0.9504760699999999</v>
      </c>
      <c r="EG8" s="521">
        <f t="shared" si="21"/>
        <v>4.6423174000000005</v>
      </c>
      <c r="EH8" s="521">
        <f t="shared" si="21"/>
        <v>3.3571428599999997</v>
      </c>
      <c r="EI8" s="521">
        <f t="shared" si="21"/>
        <v>0</v>
      </c>
      <c r="EJ8" s="521">
        <f t="shared" si="21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2">+EN9+EN10</f>
        <v>0.9504760699999999</v>
      </c>
      <c r="EO8" s="521">
        <f t="shared" si="22"/>
        <v>4.6423174000000005</v>
      </c>
      <c r="EP8" s="521">
        <f t="shared" si="22"/>
        <v>3.3571428599999997</v>
      </c>
      <c r="EQ8" s="521">
        <f t="shared" si="22"/>
        <v>0</v>
      </c>
      <c r="ER8" s="521">
        <f t="shared" si="22"/>
        <v>0</v>
      </c>
      <c r="ES8" s="521">
        <f t="shared" si="22"/>
        <v>0</v>
      </c>
      <c r="ET8" s="521">
        <f t="shared" si="22"/>
        <v>0</v>
      </c>
      <c r="EU8" s="521">
        <f t="shared" si="22"/>
        <v>5.592793470000001</v>
      </c>
      <c r="EV8" s="521">
        <f t="shared" si="22"/>
        <v>3.3571428599999997</v>
      </c>
      <c r="EW8" s="521">
        <f t="shared" si="22"/>
        <v>0</v>
      </c>
      <c r="EX8" s="521">
        <f t="shared" si="22"/>
        <v>0</v>
      </c>
      <c r="EY8" s="521">
        <f t="shared" si="10"/>
        <v>17.89987266</v>
      </c>
      <c r="EZ8" s="684"/>
      <c r="FA8" s="521">
        <f t="shared" ref="FA8:FL8" si="23">+FA9+FA10</f>
        <v>0</v>
      </c>
      <c r="FB8" s="521">
        <f t="shared" si="23"/>
        <v>0.95047603000000003</v>
      </c>
      <c r="FC8" s="521">
        <f t="shared" si="23"/>
        <v>4.6423174500000002</v>
      </c>
      <c r="FD8" s="521">
        <f t="shared" si="23"/>
        <v>3.3571428599999997</v>
      </c>
      <c r="FE8" s="521">
        <f t="shared" si="23"/>
        <v>0</v>
      </c>
      <c r="FF8" s="521">
        <f t="shared" si="23"/>
        <v>0</v>
      </c>
      <c r="FG8" s="521">
        <f t="shared" si="23"/>
        <v>0</v>
      </c>
      <c r="FH8" s="521">
        <f t="shared" si="23"/>
        <v>0</v>
      </c>
      <c r="FI8" s="521">
        <f t="shared" si="23"/>
        <v>0</v>
      </c>
      <c r="FJ8" s="521">
        <f t="shared" si="23"/>
        <v>3.35714282</v>
      </c>
      <c r="FK8" s="521">
        <f t="shared" si="23"/>
        <v>0</v>
      </c>
      <c r="FL8" s="521">
        <f t="shared" si="23"/>
        <v>0</v>
      </c>
      <c r="FM8" s="521">
        <f t="shared" si="11"/>
        <v>12.307079160000001</v>
      </c>
      <c r="FO8" s="521">
        <f>+FO9+FO10</f>
        <v>0</v>
      </c>
      <c r="FP8" s="521">
        <f t="shared" ref="FP8:FQ8" si="24">+FP9+FP10</f>
        <v>0</v>
      </c>
      <c r="FQ8" s="521">
        <f t="shared" si="24"/>
        <v>0</v>
      </c>
      <c r="FR8" s="521">
        <f>+SUM(FO8:FQ8)</f>
        <v>0</v>
      </c>
    </row>
    <row r="9" spans="2:174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/>
      <c r="FC9" s="518"/>
      <c r="FD9" s="518"/>
      <c r="FE9" s="518"/>
      <c r="FF9" s="518"/>
      <c r="FG9" s="518"/>
      <c r="FH9" s="518"/>
      <c r="FI9" s="518"/>
      <c r="FJ9" s="518"/>
      <c r="FK9" s="518"/>
      <c r="FL9" s="518"/>
      <c r="FM9" s="518">
        <f t="shared" si="11"/>
        <v>0</v>
      </c>
      <c r="FO9" s="518"/>
      <c r="FP9" s="518"/>
      <c r="FQ9" s="518"/>
      <c r="FR9" s="518">
        <f>+SUM(FO9:FQ9)</f>
        <v>0</v>
      </c>
    </row>
    <row r="10" spans="2:174" ht="15.75" x14ac:dyDescent="0.25">
      <c r="B10" s="689" t="s">
        <v>43</v>
      </c>
      <c r="C10" s="518">
        <f t="shared" ref="C10:N10" si="25">+SUM(C11:C15)</f>
        <v>0</v>
      </c>
      <c r="D10" s="518">
        <f t="shared" si="25"/>
        <v>0</v>
      </c>
      <c r="E10" s="518">
        <f t="shared" si="25"/>
        <v>0</v>
      </c>
      <c r="F10" s="518">
        <f t="shared" si="25"/>
        <v>0</v>
      </c>
      <c r="G10" s="518">
        <f t="shared" si="25"/>
        <v>0</v>
      </c>
      <c r="H10" s="518">
        <f t="shared" si="25"/>
        <v>0</v>
      </c>
      <c r="I10" s="518">
        <f t="shared" si="25"/>
        <v>0</v>
      </c>
      <c r="J10" s="518">
        <f t="shared" si="25"/>
        <v>0</v>
      </c>
      <c r="K10" s="518">
        <f t="shared" si="25"/>
        <v>0</v>
      </c>
      <c r="L10" s="518">
        <f t="shared" si="25"/>
        <v>0</v>
      </c>
      <c r="M10" s="518">
        <f t="shared" si="25"/>
        <v>0</v>
      </c>
      <c r="N10" s="518">
        <f t="shared" si="25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6">+SUM(R11:R15)</f>
        <v>0</v>
      </c>
      <c r="S10" s="518">
        <f t="shared" si="26"/>
        <v>0</v>
      </c>
      <c r="T10" s="518">
        <f t="shared" si="26"/>
        <v>0</v>
      </c>
      <c r="U10" s="518">
        <f t="shared" si="26"/>
        <v>0</v>
      </c>
      <c r="V10" s="518">
        <f t="shared" si="26"/>
        <v>0</v>
      </c>
      <c r="W10" s="518">
        <f t="shared" si="26"/>
        <v>0</v>
      </c>
      <c r="X10" s="518">
        <f t="shared" si="26"/>
        <v>0</v>
      </c>
      <c r="Y10" s="518">
        <f t="shared" si="26"/>
        <v>0</v>
      </c>
      <c r="Z10" s="518">
        <f t="shared" si="26"/>
        <v>0</v>
      </c>
      <c r="AA10" s="518">
        <f t="shared" si="26"/>
        <v>0</v>
      </c>
      <c r="AB10" s="518">
        <f t="shared" si="26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7">+SUM(AF11:AF15)</f>
        <v>0</v>
      </c>
      <c r="AG10" s="518">
        <f t="shared" si="27"/>
        <v>0</v>
      </c>
      <c r="AH10" s="518">
        <f t="shared" si="27"/>
        <v>0</v>
      </c>
      <c r="AI10" s="518">
        <f t="shared" si="27"/>
        <v>0</v>
      </c>
      <c r="AJ10" s="518">
        <f t="shared" si="27"/>
        <v>0</v>
      </c>
      <c r="AK10" s="518">
        <f t="shared" si="27"/>
        <v>0</v>
      </c>
      <c r="AL10" s="518">
        <f t="shared" si="27"/>
        <v>0</v>
      </c>
      <c r="AM10" s="518">
        <f t="shared" si="27"/>
        <v>0</v>
      </c>
      <c r="AN10" s="518">
        <f t="shared" si="27"/>
        <v>0</v>
      </c>
      <c r="AO10" s="518">
        <f t="shared" si="27"/>
        <v>0</v>
      </c>
      <c r="AP10" s="518">
        <f t="shared" si="27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8">+SUM(AT11:AT15)</f>
        <v>0</v>
      </c>
      <c r="AU10" s="518">
        <f t="shared" si="28"/>
        <v>0</v>
      </c>
      <c r="AV10" s="518">
        <f t="shared" si="28"/>
        <v>0</v>
      </c>
      <c r="AW10" s="518">
        <f t="shared" si="28"/>
        <v>0</v>
      </c>
      <c r="AX10" s="518">
        <f t="shared" si="28"/>
        <v>0</v>
      </c>
      <c r="AY10" s="518">
        <f t="shared" si="28"/>
        <v>0</v>
      </c>
      <c r="AZ10" s="518">
        <f t="shared" si="28"/>
        <v>0</v>
      </c>
      <c r="BA10" s="518">
        <f t="shared" si="28"/>
        <v>0</v>
      </c>
      <c r="BB10" s="518">
        <f t="shared" si="28"/>
        <v>0</v>
      </c>
      <c r="BC10" s="518">
        <f t="shared" si="28"/>
        <v>0</v>
      </c>
      <c r="BD10" s="518">
        <f t="shared" si="28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9">+SUM(BH11:BH15)</f>
        <v>0</v>
      </c>
      <c r="BI10" s="518">
        <f t="shared" si="29"/>
        <v>0</v>
      </c>
      <c r="BJ10" s="518">
        <f t="shared" si="29"/>
        <v>0</v>
      </c>
      <c r="BK10" s="518">
        <f t="shared" si="29"/>
        <v>0</v>
      </c>
      <c r="BL10" s="518">
        <f t="shared" si="29"/>
        <v>0</v>
      </c>
      <c r="BM10" s="518">
        <f t="shared" si="29"/>
        <v>0</v>
      </c>
      <c r="BN10" s="518">
        <f t="shared" si="29"/>
        <v>0.9504760699999999</v>
      </c>
      <c r="BO10" s="518">
        <f t="shared" si="29"/>
        <v>4.6423174000000005</v>
      </c>
      <c r="BP10" s="518">
        <f t="shared" si="29"/>
        <v>0</v>
      </c>
      <c r="BQ10" s="518">
        <f t="shared" si="29"/>
        <v>0</v>
      </c>
      <c r="BR10" s="518">
        <f t="shared" si="29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30">+SUM(BV11:BV15)</f>
        <v>0</v>
      </c>
      <c r="BW10" s="518">
        <f t="shared" si="30"/>
        <v>4.6423174000000005</v>
      </c>
      <c r="BX10" s="518">
        <f t="shared" si="30"/>
        <v>5.4404758599999994</v>
      </c>
      <c r="BY10" s="518">
        <f t="shared" si="30"/>
        <v>0</v>
      </c>
      <c r="BZ10" s="518">
        <f t="shared" si="30"/>
        <v>0</v>
      </c>
      <c r="CA10" s="518">
        <f t="shared" si="30"/>
        <v>0</v>
      </c>
      <c r="CB10" s="518">
        <f t="shared" si="30"/>
        <v>2.0833330000000001</v>
      </c>
      <c r="CC10" s="518">
        <f t="shared" si="30"/>
        <v>4.6423174000000005</v>
      </c>
      <c r="CD10" s="518">
        <f t="shared" si="30"/>
        <v>3.3571428599999997</v>
      </c>
      <c r="CE10" s="518">
        <f t="shared" si="30"/>
        <v>0</v>
      </c>
      <c r="CF10" s="518">
        <f t="shared" si="30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31">+SUM(CJ11:CJ15)</f>
        <v>1.9009521399999998</v>
      </c>
      <c r="CK10" s="518">
        <f t="shared" si="31"/>
        <v>4.6423174000000005</v>
      </c>
      <c r="CL10" s="518">
        <f t="shared" si="31"/>
        <v>5.4404758599999994</v>
      </c>
      <c r="CM10" s="518">
        <f t="shared" si="31"/>
        <v>0</v>
      </c>
      <c r="CN10" s="518">
        <f t="shared" si="31"/>
        <v>0</v>
      </c>
      <c r="CO10" s="518">
        <f t="shared" si="31"/>
        <v>0</v>
      </c>
      <c r="CP10" s="518">
        <f t="shared" si="31"/>
        <v>3.0338090700000002</v>
      </c>
      <c r="CQ10" s="518">
        <f t="shared" si="31"/>
        <v>4.6423174000000005</v>
      </c>
      <c r="CR10" s="518">
        <f t="shared" si="31"/>
        <v>3.3571428599999997</v>
      </c>
      <c r="CS10" s="518">
        <f t="shared" si="31"/>
        <v>0</v>
      </c>
      <c r="CT10" s="518">
        <f t="shared" si="31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32">+SUM(CX11:CX15)</f>
        <v>0.9504760699999999</v>
      </c>
      <c r="CY10" s="518">
        <f t="shared" si="32"/>
        <v>4.6423174000000005</v>
      </c>
      <c r="CZ10" s="518">
        <f t="shared" si="32"/>
        <v>3.3571428599999997</v>
      </c>
      <c r="DA10" s="518">
        <f t="shared" si="32"/>
        <v>0</v>
      </c>
      <c r="DB10" s="518">
        <f t="shared" si="32"/>
        <v>0</v>
      </c>
      <c r="DC10" s="518">
        <f t="shared" si="32"/>
        <v>0</v>
      </c>
      <c r="DD10" s="518">
        <f t="shared" si="32"/>
        <v>0.9504760699999999</v>
      </c>
      <c r="DE10" s="518">
        <f t="shared" si="32"/>
        <v>4.6423174000000005</v>
      </c>
      <c r="DF10" s="518">
        <f t="shared" si="32"/>
        <v>3.3571428599999997</v>
      </c>
      <c r="DG10" s="518">
        <f t="shared" si="32"/>
        <v>0</v>
      </c>
      <c r="DH10" s="518">
        <f t="shared" si="32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3">+SUM(DL11:DL15)</f>
        <v>0.9504760699999999</v>
      </c>
      <c r="DM10" s="518">
        <f t="shared" si="33"/>
        <v>4.6423174000000005</v>
      </c>
      <c r="DN10" s="518">
        <f t="shared" si="33"/>
        <v>3.3571428599999997</v>
      </c>
      <c r="DO10" s="518">
        <f t="shared" si="33"/>
        <v>0</v>
      </c>
      <c r="DP10" s="518">
        <f t="shared" si="33"/>
        <v>0</v>
      </c>
      <c r="DQ10" s="518">
        <f t="shared" si="33"/>
        <v>0</v>
      </c>
      <c r="DR10" s="518">
        <f t="shared" si="33"/>
        <v>0.9504760699999999</v>
      </c>
      <c r="DS10" s="518">
        <f t="shared" si="33"/>
        <v>4.6423174000000005</v>
      </c>
      <c r="DT10" s="518">
        <f t="shared" si="33"/>
        <v>3.3571428599999997</v>
      </c>
      <c r="DU10" s="518">
        <f t="shared" si="33"/>
        <v>0</v>
      </c>
      <c r="DV10" s="518">
        <f t="shared" si="33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4">+SUM(DZ11:DZ15)</f>
        <v>0.9504760699999999</v>
      </c>
      <c r="EA10" s="518">
        <f t="shared" si="34"/>
        <v>4.6423174000000005</v>
      </c>
      <c r="EB10" s="518">
        <f t="shared" si="34"/>
        <v>3.3571428599999997</v>
      </c>
      <c r="EC10" s="518">
        <f t="shared" si="34"/>
        <v>0</v>
      </c>
      <c r="ED10" s="518">
        <f t="shared" si="34"/>
        <v>0</v>
      </c>
      <c r="EE10" s="518">
        <f t="shared" si="34"/>
        <v>0</v>
      </c>
      <c r="EF10" s="518">
        <f t="shared" si="34"/>
        <v>0.9504760699999999</v>
      </c>
      <c r="EG10" s="518">
        <f t="shared" si="34"/>
        <v>4.6423174000000005</v>
      </c>
      <c r="EH10" s="518">
        <f t="shared" si="34"/>
        <v>3.3571428599999997</v>
      </c>
      <c r="EI10" s="518">
        <f t="shared" si="34"/>
        <v>0</v>
      </c>
      <c r="EJ10" s="518">
        <f t="shared" si="34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5">+SUM(EN11:EN15)</f>
        <v>0.9504760699999999</v>
      </c>
      <c r="EO10" s="518">
        <f t="shared" si="35"/>
        <v>4.6423174000000005</v>
      </c>
      <c r="EP10" s="518">
        <f t="shared" si="35"/>
        <v>3.3571428599999997</v>
      </c>
      <c r="EQ10" s="518">
        <f t="shared" si="35"/>
        <v>0</v>
      </c>
      <c r="ER10" s="518">
        <f t="shared" si="35"/>
        <v>0</v>
      </c>
      <c r="ES10" s="518">
        <f t="shared" si="35"/>
        <v>0</v>
      </c>
      <c r="ET10" s="518">
        <f t="shared" si="35"/>
        <v>0</v>
      </c>
      <c r="EU10" s="518">
        <f t="shared" si="35"/>
        <v>5.592793470000001</v>
      </c>
      <c r="EV10" s="518">
        <f t="shared" si="35"/>
        <v>3.3571428599999997</v>
      </c>
      <c r="EW10" s="518">
        <f t="shared" si="35"/>
        <v>0</v>
      </c>
      <c r="EX10" s="518">
        <f t="shared" si="35"/>
        <v>0</v>
      </c>
      <c r="EY10" s="518">
        <f t="shared" si="10"/>
        <v>17.89987266</v>
      </c>
      <c r="EZ10" s="519"/>
      <c r="FA10" s="518">
        <f t="shared" ref="FA10:FL10" si="36">+SUM(FA11:FA15)</f>
        <v>0</v>
      </c>
      <c r="FB10" s="518">
        <f t="shared" si="36"/>
        <v>0.95047603000000003</v>
      </c>
      <c r="FC10" s="518">
        <f t="shared" si="36"/>
        <v>4.6423174500000002</v>
      </c>
      <c r="FD10" s="518">
        <f t="shared" si="36"/>
        <v>3.3571428599999997</v>
      </c>
      <c r="FE10" s="518">
        <f t="shared" si="36"/>
        <v>0</v>
      </c>
      <c r="FF10" s="518">
        <f t="shared" si="36"/>
        <v>0</v>
      </c>
      <c r="FG10" s="518">
        <f t="shared" si="36"/>
        <v>0</v>
      </c>
      <c r="FH10" s="518">
        <f t="shared" si="36"/>
        <v>0</v>
      </c>
      <c r="FI10" s="518">
        <f t="shared" si="36"/>
        <v>0</v>
      </c>
      <c r="FJ10" s="518">
        <f t="shared" si="36"/>
        <v>3.35714282</v>
      </c>
      <c r="FK10" s="518">
        <f t="shared" si="36"/>
        <v>0</v>
      </c>
      <c r="FL10" s="518">
        <f t="shared" si="36"/>
        <v>0</v>
      </c>
      <c r="FM10" s="518">
        <f t="shared" si="11"/>
        <v>12.307079160000001</v>
      </c>
      <c r="FO10" s="518">
        <f>+SUM(FO11:FO15)</f>
        <v>0</v>
      </c>
      <c r="FP10" s="518">
        <f t="shared" ref="FP10:FQ10" si="37">+SUM(FP11:FP15)</f>
        <v>0</v>
      </c>
      <c r="FQ10" s="518">
        <f t="shared" si="37"/>
        <v>0</v>
      </c>
      <c r="FR10" s="518">
        <f>+SUM(FO10:FQ10)</f>
        <v>0</v>
      </c>
    </row>
    <row r="11" spans="2:174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>
        <v>0</v>
      </c>
      <c r="EQ11" s="518">
        <v>0</v>
      </c>
      <c r="ER11" s="518">
        <v>0</v>
      </c>
      <c r="ES11" s="518">
        <v>0</v>
      </c>
      <c r="ET11" s="518">
        <v>0</v>
      </c>
      <c r="EU11" s="518">
        <v>0</v>
      </c>
      <c r="EV11" s="518">
        <v>0</v>
      </c>
      <c r="EW11" s="518">
        <v>0</v>
      </c>
      <c r="EX11" s="518">
        <v>0</v>
      </c>
      <c r="EY11" s="518">
        <f t="shared" si="10"/>
        <v>0</v>
      </c>
      <c r="EZ11" s="519"/>
      <c r="FA11" s="518">
        <v>0</v>
      </c>
      <c r="FB11" s="518">
        <v>0</v>
      </c>
      <c r="FC11" s="518">
        <v>0</v>
      </c>
      <c r="FD11" s="518">
        <v>0</v>
      </c>
      <c r="FE11" s="518">
        <v>0</v>
      </c>
      <c r="FF11" s="518">
        <v>0</v>
      </c>
      <c r="FG11" s="518">
        <v>0</v>
      </c>
      <c r="FH11" s="518">
        <v>0</v>
      </c>
      <c r="FI11" s="518">
        <v>0</v>
      </c>
      <c r="FJ11" s="518">
        <v>0</v>
      </c>
      <c r="FK11" s="518">
        <v>0</v>
      </c>
      <c r="FL11" s="518">
        <v>0</v>
      </c>
      <c r="FM11" s="518">
        <f t="shared" si="11"/>
        <v>0</v>
      </c>
      <c r="FO11" s="518">
        <v>0</v>
      </c>
      <c r="FP11" s="518">
        <v>0</v>
      </c>
      <c r="FQ11" s="518">
        <v>0</v>
      </c>
      <c r="FR11" s="518">
        <f>+SUM(FO11:FQ11)</f>
        <v>0</v>
      </c>
    </row>
    <row r="12" spans="2:174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>
        <v>0</v>
      </c>
      <c r="EQ12" s="518">
        <v>0</v>
      </c>
      <c r="ER12" s="518">
        <v>0</v>
      </c>
      <c r="ES12" s="518">
        <v>0</v>
      </c>
      <c r="ET12" s="518">
        <v>0</v>
      </c>
      <c r="EU12" s="518">
        <v>0</v>
      </c>
      <c r="EV12" s="518">
        <v>0</v>
      </c>
      <c r="EW12" s="518">
        <v>0</v>
      </c>
      <c r="EX12" s="518">
        <v>0</v>
      </c>
      <c r="EY12" s="518">
        <f t="shared" si="10"/>
        <v>0</v>
      </c>
      <c r="EZ12" s="519"/>
      <c r="FA12" s="518">
        <v>0</v>
      </c>
      <c r="FB12" s="518">
        <v>0</v>
      </c>
      <c r="FC12" s="518">
        <v>0</v>
      </c>
      <c r="FD12" s="518">
        <v>0</v>
      </c>
      <c r="FE12" s="518">
        <v>0</v>
      </c>
      <c r="FF12" s="518">
        <v>0</v>
      </c>
      <c r="FG12" s="518">
        <v>0</v>
      </c>
      <c r="FH12" s="518">
        <v>0</v>
      </c>
      <c r="FI12" s="518">
        <v>0</v>
      </c>
      <c r="FJ12" s="518">
        <v>0</v>
      </c>
      <c r="FK12" s="518">
        <v>0</v>
      </c>
      <c r="FL12" s="518">
        <v>0</v>
      </c>
      <c r="FM12" s="518">
        <f t="shared" si="11"/>
        <v>0</v>
      </c>
      <c r="FO12" s="518">
        <v>0</v>
      </c>
      <c r="FP12" s="518">
        <v>0</v>
      </c>
      <c r="FQ12" s="518">
        <v>0</v>
      </c>
      <c r="FR12" s="518">
        <f>+SUM(FO12:FQ12)</f>
        <v>0</v>
      </c>
    </row>
    <row r="13" spans="2:174" ht="15.75" x14ac:dyDescent="0.25">
      <c r="B13" s="695" t="s">
        <v>737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>
        <v>3.3571428599999997</v>
      </c>
      <c r="EQ13" s="518">
        <v>0</v>
      </c>
      <c r="ER13" s="518">
        <v>0</v>
      </c>
      <c r="ES13" s="518">
        <v>0</v>
      </c>
      <c r="ET13" s="518">
        <v>0</v>
      </c>
      <c r="EU13" s="518">
        <v>5.592793470000001</v>
      </c>
      <c r="EV13" s="518">
        <v>3.3571428599999997</v>
      </c>
      <c r="EW13" s="518">
        <v>0</v>
      </c>
      <c r="EX13" s="518">
        <v>0</v>
      </c>
      <c r="EY13" s="518">
        <f t="shared" si="10"/>
        <v>17.89987266</v>
      </c>
      <c r="EZ13" s="519"/>
      <c r="FA13" s="518">
        <v>0</v>
      </c>
      <c r="FB13" s="518">
        <v>0.95047603000000003</v>
      </c>
      <c r="FC13" s="518">
        <v>4.6423174500000002</v>
      </c>
      <c r="FD13" s="518">
        <v>3.3571428599999997</v>
      </c>
      <c r="FE13" s="518">
        <v>0</v>
      </c>
      <c r="FF13" s="518">
        <v>0</v>
      </c>
      <c r="FG13" s="518">
        <v>0</v>
      </c>
      <c r="FH13" s="518">
        <v>0</v>
      </c>
      <c r="FI13" s="518">
        <v>0</v>
      </c>
      <c r="FJ13" s="518">
        <v>3.35714282</v>
      </c>
      <c r="FK13" s="518">
        <v>0</v>
      </c>
      <c r="FL13" s="518">
        <v>0</v>
      </c>
      <c r="FM13" s="518">
        <f t="shared" si="11"/>
        <v>12.307079160000001</v>
      </c>
      <c r="FO13" s="518">
        <v>0</v>
      </c>
      <c r="FP13" s="518">
        <v>0</v>
      </c>
      <c r="FQ13" s="518">
        <v>0</v>
      </c>
      <c r="FR13" s="518">
        <f>+SUM(FO13:FQ13)</f>
        <v>0</v>
      </c>
    </row>
    <row r="14" spans="2:174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>
        <v>0</v>
      </c>
      <c r="EQ14" s="518">
        <v>0</v>
      </c>
      <c r="ER14" s="518">
        <v>0</v>
      </c>
      <c r="ES14" s="518">
        <v>0</v>
      </c>
      <c r="ET14" s="518">
        <v>0</v>
      </c>
      <c r="EU14" s="518">
        <v>0</v>
      </c>
      <c r="EV14" s="518">
        <v>0</v>
      </c>
      <c r="EW14" s="518">
        <v>0</v>
      </c>
      <c r="EX14" s="518">
        <v>0</v>
      </c>
      <c r="EY14" s="518">
        <f t="shared" si="10"/>
        <v>0</v>
      </c>
      <c r="EZ14" s="519"/>
      <c r="FA14" s="518">
        <v>0</v>
      </c>
      <c r="FB14" s="518">
        <v>0</v>
      </c>
      <c r="FC14" s="518">
        <v>0</v>
      </c>
      <c r="FD14" s="518">
        <v>0</v>
      </c>
      <c r="FE14" s="518">
        <v>0</v>
      </c>
      <c r="FF14" s="518">
        <v>0</v>
      </c>
      <c r="FG14" s="518">
        <v>0</v>
      </c>
      <c r="FH14" s="518">
        <v>0</v>
      </c>
      <c r="FI14" s="518">
        <v>0</v>
      </c>
      <c r="FJ14" s="518">
        <v>0</v>
      </c>
      <c r="FK14" s="518">
        <v>0</v>
      </c>
      <c r="FL14" s="518">
        <v>0</v>
      </c>
      <c r="FM14" s="518">
        <f t="shared" si="11"/>
        <v>0</v>
      </c>
      <c r="FO14" s="518">
        <v>0</v>
      </c>
      <c r="FP14" s="518">
        <v>0</v>
      </c>
      <c r="FQ14" s="518">
        <v>0</v>
      </c>
      <c r="FR14" s="518">
        <f>+SUM(FO14:FQ14)</f>
        <v>0</v>
      </c>
    </row>
    <row r="15" spans="2:174" ht="15.75" x14ac:dyDescent="0.25">
      <c r="B15" s="695" t="s">
        <v>682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>
        <v>0</v>
      </c>
      <c r="EQ15" s="518">
        <v>0</v>
      </c>
      <c r="ER15" s="518">
        <v>0</v>
      </c>
      <c r="ES15" s="518">
        <v>0</v>
      </c>
      <c r="ET15" s="518">
        <v>0</v>
      </c>
      <c r="EU15" s="518">
        <v>0</v>
      </c>
      <c r="EV15" s="518">
        <v>0</v>
      </c>
      <c r="EW15" s="518">
        <v>0</v>
      </c>
      <c r="EX15" s="518">
        <v>0</v>
      </c>
      <c r="EY15" s="518">
        <f t="shared" si="10"/>
        <v>0</v>
      </c>
      <c r="EZ15" s="519"/>
      <c r="FA15" s="518">
        <v>0</v>
      </c>
      <c r="FB15" s="518">
        <v>0</v>
      </c>
      <c r="FC15" s="518">
        <v>0</v>
      </c>
      <c r="FD15" s="518">
        <v>0</v>
      </c>
      <c r="FE15" s="518">
        <v>0</v>
      </c>
      <c r="FF15" s="518">
        <v>0</v>
      </c>
      <c r="FG15" s="518">
        <v>0</v>
      </c>
      <c r="FH15" s="518">
        <v>0</v>
      </c>
      <c r="FI15" s="518">
        <v>0</v>
      </c>
      <c r="FJ15" s="518">
        <v>0</v>
      </c>
      <c r="FK15" s="518">
        <v>0</v>
      </c>
      <c r="FL15" s="518">
        <v>0</v>
      </c>
      <c r="FM15" s="518">
        <f t="shared" si="11"/>
        <v>0</v>
      </c>
      <c r="FO15" s="518">
        <v>0</v>
      </c>
      <c r="FP15" s="518">
        <v>0</v>
      </c>
      <c r="FQ15" s="518">
        <v>0</v>
      </c>
      <c r="FR15" s="518">
        <f>+SUM(FO15:FQ15)</f>
        <v>0</v>
      </c>
    </row>
    <row r="16" spans="2:174" ht="15.75" x14ac:dyDescent="0.25">
      <c r="B16" s="687" t="s">
        <v>92</v>
      </c>
      <c r="C16" s="542">
        <f t="shared" ref="C16:N16" si="38">+C8+C7</f>
        <v>-267.06632407423518</v>
      </c>
      <c r="D16" s="542">
        <f t="shared" si="38"/>
        <v>-100.4487127676403</v>
      </c>
      <c r="E16" s="542">
        <f t="shared" si="38"/>
        <v>-267.56740172263756</v>
      </c>
      <c r="F16" s="542">
        <f t="shared" si="38"/>
        <v>-240.93508995606675</v>
      </c>
      <c r="G16" s="542">
        <f t="shared" si="38"/>
        <v>-209.30263773680974</v>
      </c>
      <c r="H16" s="542">
        <f t="shared" si="38"/>
        <v>-205.29296737886887</v>
      </c>
      <c r="I16" s="542">
        <f t="shared" si="38"/>
        <v>-65.055357729512195</v>
      </c>
      <c r="J16" s="542">
        <f t="shared" si="38"/>
        <v>-56.734421083167888</v>
      </c>
      <c r="K16" s="542">
        <f t="shared" si="38"/>
        <v>-181.92933951733301</v>
      </c>
      <c r="L16" s="542">
        <f t="shared" si="38"/>
        <v>-250.50948580720774</v>
      </c>
      <c r="M16" s="542">
        <f t="shared" si="38"/>
        <v>-189.28473092291733</v>
      </c>
      <c r="N16" s="542">
        <f t="shared" si="38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9">+R8+R7</f>
        <v>-186.1028322348036</v>
      </c>
      <c r="S16" s="542">
        <f t="shared" si="39"/>
        <v>-170.70939967626299</v>
      </c>
      <c r="T16" s="542">
        <f t="shared" si="39"/>
        <v>-196.10871473926005</v>
      </c>
      <c r="U16" s="542">
        <f t="shared" si="39"/>
        <v>-256.99991816339121</v>
      </c>
      <c r="V16" s="542">
        <f t="shared" si="39"/>
        <v>-271.99197037163924</v>
      </c>
      <c r="W16" s="542">
        <f t="shared" si="39"/>
        <v>-134.73841399100007</v>
      </c>
      <c r="X16" s="542">
        <f t="shared" si="39"/>
        <v>-10.386977172730326</v>
      </c>
      <c r="Y16" s="542">
        <f t="shared" si="39"/>
        <v>66.405306086612711</v>
      </c>
      <c r="Z16" s="542">
        <f t="shared" si="39"/>
        <v>-299.88529674413292</v>
      </c>
      <c r="AA16" s="542">
        <f t="shared" si="39"/>
        <v>-357.27576864630828</v>
      </c>
      <c r="AB16" s="542">
        <f t="shared" si="39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40">+AF8+AF7</f>
        <v>-118.6373885214374</v>
      </c>
      <c r="AG16" s="542">
        <f t="shared" si="40"/>
        <v>-134.47939264846616</v>
      </c>
      <c r="AH16" s="542">
        <f t="shared" si="40"/>
        <v>-201.98434382616858</v>
      </c>
      <c r="AI16" s="542">
        <f t="shared" si="40"/>
        <v>-134.92780107947442</v>
      </c>
      <c r="AJ16" s="542">
        <f t="shared" si="40"/>
        <v>-292.76998394639077</v>
      </c>
      <c r="AK16" s="542">
        <f t="shared" si="40"/>
        <v>-22.431711536689818</v>
      </c>
      <c r="AL16" s="542">
        <f t="shared" si="40"/>
        <v>20.99780591089791</v>
      </c>
      <c r="AM16" s="542">
        <f t="shared" si="40"/>
        <v>-117.41832915281094</v>
      </c>
      <c r="AN16" s="542">
        <f t="shared" si="40"/>
        <v>-111.41613318443024</v>
      </c>
      <c r="AO16" s="542">
        <f t="shared" si="40"/>
        <v>-113.2818616024349</v>
      </c>
      <c r="AP16" s="542">
        <f t="shared" si="40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41">+AT8+AT7</f>
        <v>-41.725859148055861</v>
      </c>
      <c r="AU16" s="542">
        <f t="shared" si="41"/>
        <v>-104.98643829015384</v>
      </c>
      <c r="AV16" s="542">
        <f t="shared" si="41"/>
        <v>-100.99110955284607</v>
      </c>
      <c r="AW16" s="542">
        <f t="shared" si="41"/>
        <v>30.747518603635626</v>
      </c>
      <c r="AX16" s="542">
        <f t="shared" si="41"/>
        <v>118.05276415039498</v>
      </c>
      <c r="AY16" s="542">
        <f t="shared" si="41"/>
        <v>-17.307250079605069</v>
      </c>
      <c r="AZ16" s="542">
        <f t="shared" si="41"/>
        <v>97.812886062083976</v>
      </c>
      <c r="BA16" s="542">
        <f t="shared" si="41"/>
        <v>-40.402789516271582</v>
      </c>
      <c r="BB16" s="542">
        <f t="shared" si="41"/>
        <v>6.361850913728631</v>
      </c>
      <c r="BC16" s="542">
        <f t="shared" si="41"/>
        <v>-80.98016757627272</v>
      </c>
      <c r="BD16" s="542">
        <f t="shared" si="41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42">+BH8+BH7</f>
        <v>-53.544259199013027</v>
      </c>
      <c r="BI16" s="542">
        <f t="shared" si="42"/>
        <v>16.332765640986736</v>
      </c>
      <c r="BJ16" s="542">
        <f t="shared" si="42"/>
        <v>-102.0096547290126</v>
      </c>
      <c r="BK16" s="542">
        <f t="shared" si="42"/>
        <v>-39.222082679012829</v>
      </c>
      <c r="BL16" s="542">
        <f t="shared" si="42"/>
        <v>89.037018671986402</v>
      </c>
      <c r="BM16" s="542">
        <f t="shared" si="42"/>
        <v>157.26789130998702</v>
      </c>
      <c r="BN16" s="542">
        <f t="shared" si="42"/>
        <v>250.74680771098761</v>
      </c>
      <c r="BO16" s="542">
        <f t="shared" si="42"/>
        <v>-423.22453128901293</v>
      </c>
      <c r="BP16" s="542">
        <f t="shared" si="42"/>
        <v>-210.57795747901355</v>
      </c>
      <c r="BQ16" s="542">
        <f t="shared" si="42"/>
        <v>-95.955598159013334</v>
      </c>
      <c r="BR16" s="542">
        <f t="shared" si="42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43">+BV8+BV7</f>
        <v>-205.54229861833358</v>
      </c>
      <c r="BW16" s="542">
        <f t="shared" si="43"/>
        <v>2.8512738616666171</v>
      </c>
      <c r="BX16" s="542">
        <f t="shared" si="43"/>
        <v>-182.54907129733374</v>
      </c>
      <c r="BY16" s="542">
        <f t="shared" si="43"/>
        <v>-112.30440203833348</v>
      </c>
      <c r="BZ16" s="542">
        <f t="shared" si="43"/>
        <v>77.289436871666453</v>
      </c>
      <c r="CA16" s="542">
        <f t="shared" si="43"/>
        <v>57.440874971666744</v>
      </c>
      <c r="CB16" s="542">
        <f t="shared" si="43"/>
        <v>-61.000592968333798</v>
      </c>
      <c r="CC16" s="542">
        <f t="shared" si="43"/>
        <v>-20.525756308332713</v>
      </c>
      <c r="CD16" s="542">
        <f t="shared" si="43"/>
        <v>-89.814836378332828</v>
      </c>
      <c r="CE16" s="542">
        <f t="shared" si="43"/>
        <v>-87.66101210833358</v>
      </c>
      <c r="CF16" s="542">
        <f t="shared" si="43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44">+CJ8+CJ7</f>
        <v>-183.09343685733299</v>
      </c>
      <c r="CK16" s="542">
        <f t="shared" si="44"/>
        <v>30.526165062616744</v>
      </c>
      <c r="CL16" s="542">
        <f t="shared" si="44"/>
        <v>-179.97742740333308</v>
      </c>
      <c r="CM16" s="542">
        <f t="shared" si="44"/>
        <v>-97.507952189333309</v>
      </c>
      <c r="CN16" s="542">
        <f t="shared" si="44"/>
        <v>-156.47780388933325</v>
      </c>
      <c r="CO16" s="542">
        <f t="shared" si="44"/>
        <v>-115.00284928933331</v>
      </c>
      <c r="CP16" s="542">
        <f t="shared" si="44"/>
        <v>-125.69116163133306</v>
      </c>
      <c r="CQ16" s="542">
        <f t="shared" si="44"/>
        <v>-137.71564867373334</v>
      </c>
      <c r="CR16" s="542">
        <f t="shared" si="44"/>
        <v>-161.5382359888161</v>
      </c>
      <c r="CS16" s="542">
        <f t="shared" si="44"/>
        <v>326.85276900666707</v>
      </c>
      <c r="CT16" s="542">
        <f t="shared" si="44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5">+CX8+CX7</f>
        <v>-85.665632004725055</v>
      </c>
      <c r="CY16" s="542">
        <f t="shared" si="45"/>
        <v>-82.837171768899935</v>
      </c>
      <c r="CZ16" s="542">
        <f t="shared" si="45"/>
        <v>-138.98498174465004</v>
      </c>
      <c r="DA16" s="542">
        <f t="shared" si="45"/>
        <v>-191.61640673229977</v>
      </c>
      <c r="DB16" s="542">
        <f t="shared" si="45"/>
        <v>-119.79083105444977</v>
      </c>
      <c r="DC16" s="542">
        <f t="shared" si="45"/>
        <v>-136.89486311550002</v>
      </c>
      <c r="DD16" s="542">
        <f t="shared" si="45"/>
        <v>-16.824185483074906</v>
      </c>
      <c r="DE16" s="542">
        <f t="shared" si="45"/>
        <v>-103.82188386932492</v>
      </c>
      <c r="DF16" s="542">
        <f t="shared" si="45"/>
        <v>-24.102679834736431</v>
      </c>
      <c r="DG16" s="542">
        <f t="shared" si="45"/>
        <v>-76.083604896622319</v>
      </c>
      <c r="DH16" s="542">
        <f t="shared" si="45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6">+DL8+DL7</f>
        <v>-211.42842365215088</v>
      </c>
      <c r="DM16" s="542">
        <f t="shared" si="46"/>
        <v>6.4458680924994711</v>
      </c>
      <c r="DN16" s="542">
        <f t="shared" si="46"/>
        <v>-232.89150999758471</v>
      </c>
      <c r="DO16" s="542">
        <f t="shared" si="46"/>
        <v>123.05977243912514</v>
      </c>
      <c r="DP16" s="542">
        <f t="shared" si="46"/>
        <v>-147.65469701276891</v>
      </c>
      <c r="DQ16" s="542">
        <f t="shared" si="46"/>
        <v>-110.08254004998344</v>
      </c>
      <c r="DR16" s="542">
        <f t="shared" si="46"/>
        <v>-59.195521603467149</v>
      </c>
      <c r="DS16" s="542">
        <f t="shared" si="46"/>
        <v>-115.08228040024952</v>
      </c>
      <c r="DT16" s="542">
        <f t="shared" si="46"/>
        <v>-322.24291953125049</v>
      </c>
      <c r="DU16" s="542">
        <f t="shared" si="46"/>
        <v>-70.244151245199305</v>
      </c>
      <c r="DV16" s="542">
        <f t="shared" si="46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7">+DZ8+DZ7</f>
        <v>-158.28400066999998</v>
      </c>
      <c r="EA16" s="542">
        <f t="shared" si="47"/>
        <v>-80.078766150000121</v>
      </c>
      <c r="EB16" s="542">
        <f t="shared" si="47"/>
        <v>-130.51078173999991</v>
      </c>
      <c r="EC16" s="542">
        <f t="shared" si="47"/>
        <v>-192.22346980000009</v>
      </c>
      <c r="ED16" s="542">
        <f t="shared" si="47"/>
        <v>-181.97465283999975</v>
      </c>
      <c r="EE16" s="542">
        <f t="shared" si="47"/>
        <v>-50.610195840000074</v>
      </c>
      <c r="EF16" s="542">
        <f t="shared" si="47"/>
        <v>-81.561325640000106</v>
      </c>
      <c r="EG16" s="542">
        <f t="shared" si="47"/>
        <v>-348.99883219333344</v>
      </c>
      <c r="EH16" s="542">
        <f t="shared" si="47"/>
        <v>-244.62970895666689</v>
      </c>
      <c r="EI16" s="542">
        <f t="shared" si="47"/>
        <v>-149.494679572</v>
      </c>
      <c r="EJ16" s="542">
        <f t="shared" si="47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8">+EN8+EN7</f>
        <v>-150.04448976999984</v>
      </c>
      <c r="EO16" s="542">
        <f t="shared" si="48"/>
        <v>-12.765984690000234</v>
      </c>
      <c r="EP16" s="542">
        <f t="shared" si="48"/>
        <v>-403.18866779000001</v>
      </c>
      <c r="EQ16" s="542">
        <f t="shared" si="48"/>
        <v>-182.68478289999996</v>
      </c>
      <c r="ER16" s="542">
        <f t="shared" si="48"/>
        <v>-115.01339832400004</v>
      </c>
      <c r="ES16" s="542">
        <f t="shared" si="48"/>
        <v>-109.52555529599999</v>
      </c>
      <c r="ET16" s="542">
        <f t="shared" si="48"/>
        <v>-46.80283775999942</v>
      </c>
      <c r="EU16" s="542">
        <f t="shared" si="48"/>
        <v>-149.33566073999981</v>
      </c>
      <c r="EV16" s="542">
        <f t="shared" si="48"/>
        <v>-175.84073603999997</v>
      </c>
      <c r="EW16" s="542">
        <f t="shared" si="48"/>
        <v>-66.561038661499992</v>
      </c>
      <c r="EX16" s="542">
        <f t="shared" si="48"/>
        <v>295.36179681712497</v>
      </c>
      <c r="EY16" s="542">
        <f t="shared" si="10"/>
        <v>-1311.4470392643746</v>
      </c>
      <c r="EZ16" s="573"/>
      <c r="FA16" s="542">
        <f t="shared" ref="FA16:FL16" si="49">+FA8+FA7</f>
        <v>-252.96821540000053</v>
      </c>
      <c r="FB16" s="542">
        <f t="shared" si="49"/>
        <v>-317.03408413000034</v>
      </c>
      <c r="FC16" s="542">
        <f t="shared" si="49"/>
        <v>-27.255025500000393</v>
      </c>
      <c r="FD16" s="542">
        <f t="shared" si="49"/>
        <v>-133.28413644999983</v>
      </c>
      <c r="FE16" s="542">
        <f t="shared" si="49"/>
        <v>-216.98745468000004</v>
      </c>
      <c r="FF16" s="542">
        <f t="shared" si="49"/>
        <v>-129.31868652000026</v>
      </c>
      <c r="FG16" s="542">
        <f t="shared" si="49"/>
        <v>34.522067349999816</v>
      </c>
      <c r="FH16" s="542">
        <f t="shared" si="49"/>
        <v>-6.828128560000323</v>
      </c>
      <c r="FI16" s="542">
        <f t="shared" si="49"/>
        <v>-120.59629212999926</v>
      </c>
      <c r="FJ16" s="542">
        <f t="shared" si="49"/>
        <v>-167.56526952000038</v>
      </c>
      <c r="FK16" s="542">
        <f t="shared" si="49"/>
        <v>-187.87214917000017</v>
      </c>
      <c r="FL16" s="542">
        <f t="shared" si="49"/>
        <v>293.47844732000044</v>
      </c>
      <c r="FM16" s="542">
        <f t="shared" si="11"/>
        <v>-1231.7089273900012</v>
      </c>
      <c r="FO16" s="542">
        <f>+FO8+FO7</f>
        <v>-169.76579592000053</v>
      </c>
      <c r="FP16" s="542">
        <f t="shared" ref="FP16:FQ16" si="50">+FP8+FP7</f>
        <v>-119.30084953000005</v>
      </c>
      <c r="FQ16" s="542">
        <f t="shared" si="50"/>
        <v>-103.46217139800024</v>
      </c>
      <c r="FR16" s="542">
        <f>+SUM(FO16:FQ16)</f>
        <v>-392.52881684800082</v>
      </c>
    </row>
    <row r="17" spans="2:174" ht="15.75" x14ac:dyDescent="0.25">
      <c r="B17" s="687" t="s">
        <v>96</v>
      </c>
      <c r="C17" s="542">
        <f t="shared" ref="C17:N17" si="51">+C18+C30+C32</f>
        <v>-150.13930607423546</v>
      </c>
      <c r="D17" s="542">
        <f t="shared" si="51"/>
        <v>-140.21628576764027</v>
      </c>
      <c r="E17" s="542">
        <f t="shared" si="51"/>
        <v>-203.98244272263776</v>
      </c>
      <c r="F17" s="542">
        <f t="shared" si="51"/>
        <v>-208.81356895606666</v>
      </c>
      <c r="G17" s="542">
        <f t="shared" si="51"/>
        <v>-277.43927673680975</v>
      </c>
      <c r="H17" s="542">
        <f t="shared" si="51"/>
        <v>59.372444621131052</v>
      </c>
      <c r="I17" s="542">
        <f t="shared" si="51"/>
        <v>-99.427470729512095</v>
      </c>
      <c r="J17" s="542">
        <f t="shared" si="51"/>
        <v>279.4174419168321</v>
      </c>
      <c r="K17" s="542">
        <f t="shared" si="51"/>
        <v>-239.51948351733301</v>
      </c>
      <c r="L17" s="542">
        <f t="shared" si="51"/>
        <v>-436.19864780720764</v>
      </c>
      <c r="M17" s="542">
        <f t="shared" si="51"/>
        <v>-288.07544892291753</v>
      </c>
      <c r="N17" s="542">
        <f t="shared" si="51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52">+R18+R30+R32</f>
        <v>-63.392842234803524</v>
      </c>
      <c r="S17" s="542">
        <f t="shared" si="52"/>
        <v>-503.62882267626293</v>
      </c>
      <c r="T17" s="542">
        <f t="shared" si="52"/>
        <v>-65.943306739260095</v>
      </c>
      <c r="U17" s="542">
        <f t="shared" si="52"/>
        <v>-158.76646716339116</v>
      </c>
      <c r="V17" s="542">
        <f t="shared" si="52"/>
        <v>-141.13678837163911</v>
      </c>
      <c r="W17" s="542">
        <f t="shared" si="52"/>
        <v>-23.103101991000102</v>
      </c>
      <c r="X17" s="542">
        <f t="shared" si="52"/>
        <v>-197.87165417273044</v>
      </c>
      <c r="Y17" s="542">
        <f t="shared" si="52"/>
        <v>156.67636908661268</v>
      </c>
      <c r="Z17" s="542">
        <f t="shared" si="52"/>
        <v>-123.33250374413299</v>
      </c>
      <c r="AA17" s="542">
        <f t="shared" si="52"/>
        <v>-352.08906864630831</v>
      </c>
      <c r="AB17" s="542">
        <f t="shared" si="52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53">+AF18+AF30+AF32</f>
        <v>-49.805242521437279</v>
      </c>
      <c r="AG17" s="542">
        <f t="shared" si="53"/>
        <v>-213.67378564846626</v>
      </c>
      <c r="AH17" s="542">
        <f t="shared" si="53"/>
        <v>-85.505697826168671</v>
      </c>
      <c r="AI17" s="542">
        <f t="shared" si="53"/>
        <v>-4.1409150794742544</v>
      </c>
      <c r="AJ17" s="542">
        <f t="shared" si="53"/>
        <v>-393.40113494639104</v>
      </c>
      <c r="AK17" s="542">
        <f t="shared" si="53"/>
        <v>-37.426590536689645</v>
      </c>
      <c r="AL17" s="542">
        <f t="shared" si="53"/>
        <v>-34.232094089102148</v>
      </c>
      <c r="AM17" s="542">
        <f t="shared" si="53"/>
        <v>-149.38219815281087</v>
      </c>
      <c r="AN17" s="542">
        <f t="shared" si="53"/>
        <v>-63.978487184430364</v>
      </c>
      <c r="AO17" s="542">
        <f t="shared" si="53"/>
        <v>-33.467659602434864</v>
      </c>
      <c r="AP17" s="542">
        <f t="shared" si="53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54">+AT18+AT30+AT32</f>
        <v>-88.120415148056054</v>
      </c>
      <c r="AU17" s="542">
        <f t="shared" si="54"/>
        <v>-623.93045729015387</v>
      </c>
      <c r="AV17" s="542">
        <f t="shared" si="54"/>
        <v>94.471977447153947</v>
      </c>
      <c r="AW17" s="542">
        <f t="shared" si="54"/>
        <v>101.47135460363563</v>
      </c>
      <c r="AX17" s="542">
        <f t="shared" si="54"/>
        <v>320.88146815039488</v>
      </c>
      <c r="AY17" s="542">
        <f t="shared" si="54"/>
        <v>6.6131939203949983</v>
      </c>
      <c r="AZ17" s="542">
        <f t="shared" si="54"/>
        <v>106.34145806208404</v>
      </c>
      <c r="BA17" s="542">
        <f t="shared" si="54"/>
        <v>-112.67334651627164</v>
      </c>
      <c r="BB17" s="542">
        <f t="shared" si="54"/>
        <v>42.323595913728688</v>
      </c>
      <c r="BC17" s="542">
        <f t="shared" si="54"/>
        <v>14.829618423727204</v>
      </c>
      <c r="BD17" s="542">
        <f t="shared" si="54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55">+BH18+BH30+BH32</f>
        <v>97.213288800986788</v>
      </c>
      <c r="BI17" s="542">
        <f t="shared" si="55"/>
        <v>-193.52681935901327</v>
      </c>
      <c r="BJ17" s="542">
        <f t="shared" si="55"/>
        <v>-4.3207957290125929</v>
      </c>
      <c r="BK17" s="542">
        <f t="shared" si="55"/>
        <v>145.61283632098733</v>
      </c>
      <c r="BL17" s="542">
        <f t="shared" si="55"/>
        <v>41.027063671986383</v>
      </c>
      <c r="BM17" s="542">
        <f t="shared" si="55"/>
        <v>189.451818309987</v>
      </c>
      <c r="BN17" s="542">
        <f t="shared" si="55"/>
        <v>161.21043871098757</v>
      </c>
      <c r="BO17" s="542">
        <f t="shared" si="55"/>
        <v>-450.79336328901314</v>
      </c>
      <c r="BP17" s="542">
        <f t="shared" si="55"/>
        <v>-87.238354479013424</v>
      </c>
      <c r="BQ17" s="542">
        <f t="shared" si="55"/>
        <v>49.493926840986653</v>
      </c>
      <c r="BR17" s="542">
        <f t="shared" si="55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56">+BV18+BV30+BV32</f>
        <v>-93.935204618333657</v>
      </c>
      <c r="BW17" s="542">
        <f t="shared" si="56"/>
        <v>49.601603861666689</v>
      </c>
      <c r="BX17" s="542">
        <f t="shared" si="56"/>
        <v>-77.293064297333757</v>
      </c>
      <c r="BY17" s="542">
        <f t="shared" si="56"/>
        <v>346.64560596166655</v>
      </c>
      <c r="BZ17" s="542">
        <f t="shared" si="56"/>
        <v>-256.99851912833344</v>
      </c>
      <c r="CA17" s="542">
        <f t="shared" si="56"/>
        <v>-83.419452028333367</v>
      </c>
      <c r="CB17" s="542">
        <f t="shared" si="56"/>
        <v>-84.820182968333881</v>
      </c>
      <c r="CC17" s="542">
        <f t="shared" si="56"/>
        <v>-5.489469308332616</v>
      </c>
      <c r="CD17" s="542">
        <f t="shared" si="56"/>
        <v>-140.29771837833303</v>
      </c>
      <c r="CE17" s="542">
        <f t="shared" si="56"/>
        <v>101.09780489166654</v>
      </c>
      <c r="CF17" s="542">
        <f t="shared" si="56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7">+CJ18+CJ30+CJ32</f>
        <v>-216.36041185733296</v>
      </c>
      <c r="CK17" s="542">
        <f t="shared" si="57"/>
        <v>-472.16797793738311</v>
      </c>
      <c r="CL17" s="542">
        <f t="shared" si="57"/>
        <v>122.78537359666677</v>
      </c>
      <c r="CM17" s="542">
        <f t="shared" si="57"/>
        <v>256.5381408106669</v>
      </c>
      <c r="CN17" s="542">
        <f t="shared" si="57"/>
        <v>-540.88617288933324</v>
      </c>
      <c r="CO17" s="542">
        <f t="shared" si="57"/>
        <v>145.54950071066662</v>
      </c>
      <c r="CP17" s="542">
        <f t="shared" si="57"/>
        <v>-121.40477863133296</v>
      </c>
      <c r="CQ17" s="542">
        <f t="shared" si="57"/>
        <v>-427.19573167373346</v>
      </c>
      <c r="CR17" s="542">
        <f t="shared" si="57"/>
        <v>-69.913310988816022</v>
      </c>
      <c r="CS17" s="542">
        <f t="shared" si="57"/>
        <v>290.05011000666684</v>
      </c>
      <c r="CT17" s="542">
        <f t="shared" si="57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8">+CX18+CX30+CX32</f>
        <v>-410.65241500472519</v>
      </c>
      <c r="CY17" s="542">
        <f t="shared" si="58"/>
        <v>89.23902023110017</v>
      </c>
      <c r="CZ17" s="542">
        <f t="shared" si="58"/>
        <v>-214.34618074465021</v>
      </c>
      <c r="DA17" s="542">
        <f t="shared" si="58"/>
        <v>-72.810878732299614</v>
      </c>
      <c r="DB17" s="542">
        <f t="shared" si="58"/>
        <v>-11.988193054449908</v>
      </c>
      <c r="DC17" s="542">
        <f t="shared" si="58"/>
        <v>-271.22473311550004</v>
      </c>
      <c r="DD17" s="542">
        <f t="shared" si="58"/>
        <v>-166.7361084830749</v>
      </c>
      <c r="DE17" s="542">
        <f t="shared" si="58"/>
        <v>-222.59519286932496</v>
      </c>
      <c r="DF17" s="542">
        <f t="shared" si="58"/>
        <v>347.15972516526364</v>
      </c>
      <c r="DG17" s="542">
        <f t="shared" si="58"/>
        <v>399.36523710337747</v>
      </c>
      <c r="DH17" s="542">
        <f t="shared" si="58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9">+DL18+DL30+DL32</f>
        <v>-201.90423565215082</v>
      </c>
      <c r="DM17" s="542">
        <f t="shared" si="59"/>
        <v>-38.553330907500651</v>
      </c>
      <c r="DN17" s="542">
        <f t="shared" si="59"/>
        <v>-239.41152299758454</v>
      </c>
      <c r="DO17" s="542">
        <f t="shared" si="59"/>
        <v>414.92554243912502</v>
      </c>
      <c r="DP17" s="542">
        <f t="shared" si="59"/>
        <v>-125.57912801276908</v>
      </c>
      <c r="DQ17" s="542">
        <f t="shared" si="59"/>
        <v>-141.18610404998321</v>
      </c>
      <c r="DR17" s="542">
        <f t="shared" si="59"/>
        <v>-172.24299960346713</v>
      </c>
      <c r="DS17" s="542">
        <f t="shared" si="59"/>
        <v>399.31332259975011</v>
      </c>
      <c r="DT17" s="542">
        <f t="shared" si="59"/>
        <v>132.51345146874965</v>
      </c>
      <c r="DU17" s="542">
        <f t="shared" si="59"/>
        <v>399.42427975480075</v>
      </c>
      <c r="DV17" s="542">
        <f t="shared" si="59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60">+DZ18+DZ30+DZ32</f>
        <v>-81.166795669999971</v>
      </c>
      <c r="EA17" s="542">
        <f t="shared" si="60"/>
        <v>-381.41426815</v>
      </c>
      <c r="EB17" s="542">
        <f t="shared" si="60"/>
        <v>-9.4108117400001845</v>
      </c>
      <c r="EC17" s="542">
        <f t="shared" si="60"/>
        <v>-106.6685327999997</v>
      </c>
      <c r="ED17" s="542">
        <f t="shared" si="60"/>
        <v>-15.9090308399999</v>
      </c>
      <c r="EE17" s="542">
        <f t="shared" si="60"/>
        <v>102.52887516000001</v>
      </c>
      <c r="EF17" s="542">
        <f t="shared" si="60"/>
        <v>-310.36685864000032</v>
      </c>
      <c r="EG17" s="542">
        <f t="shared" si="60"/>
        <v>-663.68602519333319</v>
      </c>
      <c r="EH17" s="542">
        <f t="shared" si="60"/>
        <v>181.23597404333307</v>
      </c>
      <c r="EI17" s="542">
        <f t="shared" si="60"/>
        <v>-518.46841957200013</v>
      </c>
      <c r="EJ17" s="542">
        <f t="shared" si="60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61">+EN18+EN30+EN32</f>
        <v>-348.35838143999956</v>
      </c>
      <c r="EO17" s="542">
        <f t="shared" si="61"/>
        <v>-427.27481372000045</v>
      </c>
      <c r="EP17" s="542">
        <f t="shared" si="61"/>
        <v>-85.175005540000143</v>
      </c>
      <c r="EQ17" s="542">
        <f t="shared" si="61"/>
        <v>-95.313265879999904</v>
      </c>
      <c r="ER17" s="542">
        <f t="shared" si="61"/>
        <v>-241.06014535399981</v>
      </c>
      <c r="ES17" s="542">
        <f t="shared" si="61"/>
        <v>-441.68971065600022</v>
      </c>
      <c r="ET17" s="542">
        <f t="shared" si="61"/>
        <v>-140.75907513000126</v>
      </c>
      <c r="EU17" s="542">
        <f t="shared" si="61"/>
        <v>-34.044417629997895</v>
      </c>
      <c r="EV17" s="542">
        <f t="shared" si="61"/>
        <v>-0.58125819999986561</v>
      </c>
      <c r="EW17" s="542">
        <f t="shared" si="61"/>
        <v>142.58401806850011</v>
      </c>
      <c r="EX17" s="542">
        <f t="shared" si="61"/>
        <v>50.582789357124966</v>
      </c>
      <c r="EY17" s="542">
        <f t="shared" si="10"/>
        <v>-1858.0771220343738</v>
      </c>
      <c r="EZ17" s="573"/>
      <c r="FA17" s="542">
        <f t="shared" ref="FA17:FL17" si="62">+FA18+FA30+FA32</f>
        <v>-353.1335843600026</v>
      </c>
      <c r="FB17" s="542">
        <f t="shared" si="62"/>
        <v>-291.92224623999823</v>
      </c>
      <c r="FC17" s="542">
        <f t="shared" si="62"/>
        <v>-50.232489120000764</v>
      </c>
      <c r="FD17" s="542">
        <f t="shared" si="62"/>
        <v>207.81210726000029</v>
      </c>
      <c r="FE17" s="542">
        <f t="shared" si="62"/>
        <v>-222.77698455999996</v>
      </c>
      <c r="FF17" s="542">
        <f t="shared" si="62"/>
        <v>-309.80730105000043</v>
      </c>
      <c r="FG17" s="542">
        <f t="shared" si="62"/>
        <v>-60.298634970000137</v>
      </c>
      <c r="FH17" s="542">
        <f t="shared" si="62"/>
        <v>-56.293325310000171</v>
      </c>
      <c r="FI17" s="542">
        <f t="shared" si="62"/>
        <v>41.846613580000621</v>
      </c>
      <c r="FJ17" s="542">
        <f t="shared" si="62"/>
        <v>-165.13100569000042</v>
      </c>
      <c r="FK17" s="542">
        <f t="shared" si="62"/>
        <v>-10.136126880000063</v>
      </c>
      <c r="FL17" s="542">
        <f t="shared" si="62"/>
        <v>-32.76198708999965</v>
      </c>
      <c r="FM17" s="542">
        <f t="shared" si="11"/>
        <v>-1302.8349644300015</v>
      </c>
      <c r="FO17" s="542">
        <f>+FO18+FO30+FO32</f>
        <v>-197.03668181000057</v>
      </c>
      <c r="FP17" s="542">
        <f t="shared" ref="FP17:FQ17" si="63">+FP18+FP30+FP32</f>
        <v>-151.90379998999992</v>
      </c>
      <c r="FQ17" s="542">
        <f t="shared" si="63"/>
        <v>-12.127436398000214</v>
      </c>
      <c r="FR17" s="542">
        <f>+SUM(FO17:FQ17)</f>
        <v>-361.06791819800071</v>
      </c>
    </row>
    <row r="18" spans="2:174" ht="15.75" x14ac:dyDescent="0.25">
      <c r="B18" s="690" t="s">
        <v>51</v>
      </c>
      <c r="C18" s="520">
        <f t="shared" ref="C18:N18" si="64">+C19+C26+C27+C28+C29</f>
        <v>0</v>
      </c>
      <c r="D18" s="520">
        <f t="shared" si="64"/>
        <v>0</v>
      </c>
      <c r="E18" s="520">
        <f t="shared" si="64"/>
        <v>0</v>
      </c>
      <c r="F18" s="520">
        <f t="shared" si="64"/>
        <v>0</v>
      </c>
      <c r="G18" s="520">
        <f t="shared" si="64"/>
        <v>0</v>
      </c>
      <c r="H18" s="520">
        <f t="shared" si="64"/>
        <v>0</v>
      </c>
      <c r="I18" s="520">
        <f t="shared" si="64"/>
        <v>0</v>
      </c>
      <c r="J18" s="520">
        <f t="shared" si="64"/>
        <v>0</v>
      </c>
      <c r="K18" s="520">
        <f t="shared" si="64"/>
        <v>0</v>
      </c>
      <c r="L18" s="520">
        <f t="shared" si="64"/>
        <v>0</v>
      </c>
      <c r="M18" s="520">
        <f t="shared" si="64"/>
        <v>0</v>
      </c>
      <c r="N18" s="520">
        <f t="shared" si="64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65">+R19+R26+R27+R28+R29</f>
        <v>0</v>
      </c>
      <c r="S18" s="520">
        <f t="shared" si="65"/>
        <v>0</v>
      </c>
      <c r="T18" s="520">
        <f t="shared" si="65"/>
        <v>0</v>
      </c>
      <c r="U18" s="520">
        <f t="shared" si="65"/>
        <v>0</v>
      </c>
      <c r="V18" s="520">
        <f t="shared" si="65"/>
        <v>0</v>
      </c>
      <c r="W18" s="520">
        <f t="shared" si="65"/>
        <v>0</v>
      </c>
      <c r="X18" s="520">
        <f t="shared" si="65"/>
        <v>0</v>
      </c>
      <c r="Y18" s="520">
        <f t="shared" si="65"/>
        <v>0</v>
      </c>
      <c r="Z18" s="520">
        <f t="shared" si="65"/>
        <v>0</v>
      </c>
      <c r="AA18" s="520">
        <f t="shared" si="65"/>
        <v>0</v>
      </c>
      <c r="AB18" s="520">
        <f t="shared" si="65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6">+AF19+AF26+AF27+AF28+AF29</f>
        <v>0</v>
      </c>
      <c r="AG18" s="520">
        <f t="shared" si="66"/>
        <v>0</v>
      </c>
      <c r="AH18" s="520">
        <f t="shared" si="66"/>
        <v>0</v>
      </c>
      <c r="AI18" s="520">
        <f t="shared" si="66"/>
        <v>0</v>
      </c>
      <c r="AJ18" s="520">
        <f t="shared" si="66"/>
        <v>0</v>
      </c>
      <c r="AK18" s="520">
        <f t="shared" si="66"/>
        <v>0</v>
      </c>
      <c r="AL18" s="520">
        <f t="shared" si="66"/>
        <v>0</v>
      </c>
      <c r="AM18" s="520">
        <f t="shared" si="66"/>
        <v>0</v>
      </c>
      <c r="AN18" s="520">
        <f t="shared" si="66"/>
        <v>0</v>
      </c>
      <c r="AO18" s="520">
        <f t="shared" si="66"/>
        <v>0</v>
      </c>
      <c r="AP18" s="520">
        <f t="shared" si="66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67">+AT19+AT26+AT27+AT28+AT29</f>
        <v>0</v>
      </c>
      <c r="AU18" s="520">
        <f t="shared" si="67"/>
        <v>0</v>
      </c>
      <c r="AV18" s="520">
        <f t="shared" si="67"/>
        <v>0</v>
      </c>
      <c r="AW18" s="520">
        <f t="shared" si="67"/>
        <v>0</v>
      </c>
      <c r="AX18" s="520">
        <f t="shared" si="67"/>
        <v>0</v>
      </c>
      <c r="AY18" s="520">
        <f t="shared" si="67"/>
        <v>0</v>
      </c>
      <c r="AZ18" s="520">
        <f t="shared" si="67"/>
        <v>0</v>
      </c>
      <c r="BA18" s="520">
        <f t="shared" si="67"/>
        <v>0</v>
      </c>
      <c r="BB18" s="520">
        <f t="shared" si="67"/>
        <v>0</v>
      </c>
      <c r="BC18" s="520">
        <f t="shared" si="67"/>
        <v>0</v>
      </c>
      <c r="BD18" s="520">
        <f t="shared" si="67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68">+BH19+BH26+BH27+BH28+BH29</f>
        <v>0</v>
      </c>
      <c r="BI18" s="520">
        <f t="shared" si="68"/>
        <v>21.863078420000001</v>
      </c>
      <c r="BJ18" s="520">
        <f t="shared" si="68"/>
        <v>13.306664939999999</v>
      </c>
      <c r="BK18" s="520">
        <f t="shared" si="68"/>
        <v>0</v>
      </c>
      <c r="BL18" s="520">
        <f t="shared" si="68"/>
        <v>0</v>
      </c>
      <c r="BM18" s="520">
        <f t="shared" si="68"/>
        <v>0</v>
      </c>
      <c r="BN18" s="520">
        <f t="shared" si="68"/>
        <v>0</v>
      </c>
      <c r="BO18" s="520">
        <f t="shared" si="68"/>
        <v>0</v>
      </c>
      <c r="BP18" s="520">
        <f t="shared" si="68"/>
        <v>0</v>
      </c>
      <c r="BQ18" s="520">
        <f t="shared" si="68"/>
        <v>0</v>
      </c>
      <c r="BR18" s="520">
        <f t="shared" si="68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9">+BV19+BV26+BV27+BV28+BV29</f>
        <v>0</v>
      </c>
      <c r="BW18" s="520">
        <f t="shared" si="69"/>
        <v>0</v>
      </c>
      <c r="BX18" s="520">
        <f t="shared" si="69"/>
        <v>0</v>
      </c>
      <c r="BY18" s="520">
        <f t="shared" si="69"/>
        <v>0</v>
      </c>
      <c r="BZ18" s="520">
        <f t="shared" si="69"/>
        <v>0</v>
      </c>
      <c r="CA18" s="520">
        <f t="shared" si="69"/>
        <v>0</v>
      </c>
      <c r="CB18" s="520">
        <f t="shared" si="69"/>
        <v>0</v>
      </c>
      <c r="CC18" s="520">
        <f t="shared" si="69"/>
        <v>0</v>
      </c>
      <c r="CD18" s="520">
        <f t="shared" si="69"/>
        <v>0</v>
      </c>
      <c r="CE18" s="520">
        <f t="shared" si="69"/>
        <v>0</v>
      </c>
      <c r="CF18" s="520">
        <f t="shared" si="69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70">+CJ19+CJ26+CJ27+CJ28+CJ29</f>
        <v>0</v>
      </c>
      <c r="CK18" s="520">
        <f t="shared" si="70"/>
        <v>0</v>
      </c>
      <c r="CL18" s="520">
        <f t="shared" si="70"/>
        <v>0</v>
      </c>
      <c r="CM18" s="520">
        <f t="shared" si="70"/>
        <v>0</v>
      </c>
      <c r="CN18" s="520">
        <f t="shared" si="70"/>
        <v>0</v>
      </c>
      <c r="CO18" s="520">
        <f t="shared" si="70"/>
        <v>0</v>
      </c>
      <c r="CP18" s="520">
        <f t="shared" si="70"/>
        <v>0</v>
      </c>
      <c r="CQ18" s="520">
        <f t="shared" si="70"/>
        <v>0</v>
      </c>
      <c r="CR18" s="520">
        <f t="shared" si="70"/>
        <v>0</v>
      </c>
      <c r="CS18" s="520">
        <f t="shared" si="70"/>
        <v>0</v>
      </c>
      <c r="CT18" s="520">
        <f t="shared" si="70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71">+CX19+CX26+CX27+CX28+CX29</f>
        <v>0</v>
      </c>
      <c r="CY18" s="520">
        <f t="shared" si="71"/>
        <v>0</v>
      </c>
      <c r="CZ18" s="520">
        <f t="shared" si="71"/>
        <v>0</v>
      </c>
      <c r="DA18" s="520">
        <f t="shared" si="71"/>
        <v>0</v>
      </c>
      <c r="DB18" s="520">
        <f t="shared" si="71"/>
        <v>0</v>
      </c>
      <c r="DC18" s="520">
        <f t="shared" si="71"/>
        <v>0</v>
      </c>
      <c r="DD18" s="520">
        <f t="shared" si="71"/>
        <v>0</v>
      </c>
      <c r="DE18" s="520">
        <f t="shared" si="71"/>
        <v>0</v>
      </c>
      <c r="DF18" s="520">
        <f t="shared" si="71"/>
        <v>0</v>
      </c>
      <c r="DG18" s="520">
        <f t="shared" si="71"/>
        <v>0</v>
      </c>
      <c r="DH18" s="520">
        <f t="shared" si="71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72">+DL19+DL26+DL27+DL28+DL29</f>
        <v>0</v>
      </c>
      <c r="DM18" s="520">
        <f t="shared" si="72"/>
        <v>0</v>
      </c>
      <c r="DN18" s="520">
        <f t="shared" si="72"/>
        <v>0</v>
      </c>
      <c r="DO18" s="520">
        <f t="shared" si="72"/>
        <v>0</v>
      </c>
      <c r="DP18" s="520">
        <f t="shared" si="72"/>
        <v>0</v>
      </c>
      <c r="DQ18" s="520">
        <f t="shared" si="72"/>
        <v>0</v>
      </c>
      <c r="DR18" s="520">
        <f t="shared" si="72"/>
        <v>0</v>
      </c>
      <c r="DS18" s="520">
        <f t="shared" si="72"/>
        <v>0</v>
      </c>
      <c r="DT18" s="520">
        <f t="shared" si="72"/>
        <v>0</v>
      </c>
      <c r="DU18" s="520">
        <f t="shared" si="72"/>
        <v>0</v>
      </c>
      <c r="DV18" s="520">
        <f t="shared" si="72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73">+DZ19+DZ26+DZ27+DZ28+DZ29</f>
        <v>0</v>
      </c>
      <c r="EA18" s="520">
        <f t="shared" si="73"/>
        <v>0</v>
      </c>
      <c r="EB18" s="520">
        <f t="shared" si="73"/>
        <v>0</v>
      </c>
      <c r="EC18" s="520">
        <f t="shared" si="73"/>
        <v>0</v>
      </c>
      <c r="ED18" s="520">
        <f t="shared" si="73"/>
        <v>0</v>
      </c>
      <c r="EE18" s="520">
        <f t="shared" si="73"/>
        <v>0</v>
      </c>
      <c r="EF18" s="520">
        <f t="shared" si="73"/>
        <v>0</v>
      </c>
      <c r="EG18" s="520">
        <f t="shared" si="73"/>
        <v>0</v>
      </c>
      <c r="EH18" s="520">
        <f t="shared" si="73"/>
        <v>0</v>
      </c>
      <c r="EI18" s="520">
        <f t="shared" si="73"/>
        <v>0</v>
      </c>
      <c r="EJ18" s="520">
        <f t="shared" si="73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74">+EN19+EN26+EN27+EN28+EN29</f>
        <v>0</v>
      </c>
      <c r="EO18" s="520">
        <f t="shared" si="74"/>
        <v>0</v>
      </c>
      <c r="EP18" s="520">
        <f t="shared" si="74"/>
        <v>0</v>
      </c>
      <c r="EQ18" s="520">
        <f t="shared" si="74"/>
        <v>0</v>
      </c>
      <c r="ER18" s="520">
        <f t="shared" si="74"/>
        <v>0</v>
      </c>
      <c r="ES18" s="520">
        <f t="shared" si="74"/>
        <v>0</v>
      </c>
      <c r="ET18" s="520">
        <f t="shared" si="74"/>
        <v>0</v>
      </c>
      <c r="EU18" s="520">
        <f t="shared" si="74"/>
        <v>0</v>
      </c>
      <c r="EV18" s="520">
        <f t="shared" si="74"/>
        <v>0</v>
      </c>
      <c r="EW18" s="520">
        <f t="shared" si="74"/>
        <v>0</v>
      </c>
      <c r="EX18" s="520">
        <f t="shared" si="74"/>
        <v>0</v>
      </c>
      <c r="EY18" s="520">
        <f t="shared" si="10"/>
        <v>0</v>
      </c>
      <c r="EZ18" s="704"/>
      <c r="FA18" s="520">
        <f t="shared" ref="FA18:FL18" si="75">+FA19+FA26+FA27+FA28+FA29</f>
        <v>0</v>
      </c>
      <c r="FB18" s="520">
        <f t="shared" si="75"/>
        <v>0</v>
      </c>
      <c r="FC18" s="520">
        <f t="shared" si="75"/>
        <v>0</v>
      </c>
      <c r="FD18" s="520">
        <f t="shared" si="75"/>
        <v>0</v>
      </c>
      <c r="FE18" s="520">
        <f t="shared" si="75"/>
        <v>0</v>
      </c>
      <c r="FF18" s="520">
        <f t="shared" si="75"/>
        <v>0</v>
      </c>
      <c r="FG18" s="520">
        <f t="shared" si="75"/>
        <v>0</v>
      </c>
      <c r="FH18" s="520">
        <f t="shared" si="75"/>
        <v>0</v>
      </c>
      <c r="FI18" s="520">
        <f t="shared" si="75"/>
        <v>0</v>
      </c>
      <c r="FJ18" s="520">
        <f t="shared" si="75"/>
        <v>0</v>
      </c>
      <c r="FK18" s="520">
        <f t="shared" si="75"/>
        <v>0</v>
      </c>
      <c r="FL18" s="520">
        <f t="shared" si="75"/>
        <v>0</v>
      </c>
      <c r="FM18" s="520">
        <f t="shared" si="11"/>
        <v>0</v>
      </c>
      <c r="FO18" s="520">
        <f>+FO19+FO26+FO27+FO28+FO29</f>
        <v>0</v>
      </c>
      <c r="FP18" s="520">
        <f t="shared" ref="FP18:FQ18" si="76">+FP19+FP26+FP27+FP28+FP29</f>
        <v>0</v>
      </c>
      <c r="FQ18" s="520">
        <f t="shared" si="76"/>
        <v>0</v>
      </c>
      <c r="FR18" s="520">
        <f>+SUM(FO18:FQ18)</f>
        <v>0</v>
      </c>
    </row>
    <row r="19" spans="2:174" ht="15.75" hidden="1" x14ac:dyDescent="0.25">
      <c r="B19" s="694" t="s">
        <v>680</v>
      </c>
      <c r="C19" s="518">
        <f>+SUM(C20:C25)</f>
        <v>0</v>
      </c>
      <c r="D19" s="518">
        <f t="shared" ref="D19:N19" si="77">+SUM(D20:D25)</f>
        <v>0</v>
      </c>
      <c r="E19" s="518">
        <f t="shared" si="77"/>
        <v>0</v>
      </c>
      <c r="F19" s="518">
        <f t="shared" si="77"/>
        <v>0</v>
      </c>
      <c r="G19" s="518">
        <f t="shared" si="77"/>
        <v>0</v>
      </c>
      <c r="H19" s="518">
        <f t="shared" si="77"/>
        <v>0</v>
      </c>
      <c r="I19" s="518">
        <f t="shared" si="77"/>
        <v>0</v>
      </c>
      <c r="J19" s="518">
        <f t="shared" si="77"/>
        <v>0</v>
      </c>
      <c r="K19" s="518">
        <f t="shared" si="77"/>
        <v>0</v>
      </c>
      <c r="L19" s="518">
        <f t="shared" si="77"/>
        <v>0</v>
      </c>
      <c r="M19" s="518">
        <f t="shared" si="77"/>
        <v>0</v>
      </c>
      <c r="N19" s="518">
        <f t="shared" si="77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78">+SUM(R20:R25)</f>
        <v>0</v>
      </c>
      <c r="S19" s="518">
        <f t="shared" si="78"/>
        <v>0</v>
      </c>
      <c r="T19" s="518">
        <f t="shared" si="78"/>
        <v>0</v>
      </c>
      <c r="U19" s="518">
        <f t="shared" si="78"/>
        <v>0</v>
      </c>
      <c r="V19" s="518">
        <f t="shared" si="78"/>
        <v>0</v>
      </c>
      <c r="W19" s="518">
        <f t="shared" si="78"/>
        <v>0</v>
      </c>
      <c r="X19" s="518">
        <f t="shared" si="78"/>
        <v>0</v>
      </c>
      <c r="Y19" s="518">
        <f t="shared" si="78"/>
        <v>0</v>
      </c>
      <c r="Z19" s="518">
        <f t="shared" si="78"/>
        <v>0</v>
      </c>
      <c r="AA19" s="518">
        <f t="shared" si="78"/>
        <v>0</v>
      </c>
      <c r="AB19" s="518">
        <f t="shared" si="78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79">+SUM(AF20:AF25)</f>
        <v>0</v>
      </c>
      <c r="AG19" s="518">
        <f t="shared" si="79"/>
        <v>0</v>
      </c>
      <c r="AH19" s="518">
        <f t="shared" si="79"/>
        <v>0</v>
      </c>
      <c r="AI19" s="518">
        <f t="shared" si="79"/>
        <v>0</v>
      </c>
      <c r="AJ19" s="518">
        <f t="shared" si="79"/>
        <v>0</v>
      </c>
      <c r="AK19" s="518">
        <f t="shared" si="79"/>
        <v>0</v>
      </c>
      <c r="AL19" s="518">
        <f t="shared" si="79"/>
        <v>0</v>
      </c>
      <c r="AM19" s="518">
        <f t="shared" si="79"/>
        <v>0</v>
      </c>
      <c r="AN19" s="518">
        <f t="shared" si="79"/>
        <v>0</v>
      </c>
      <c r="AO19" s="518">
        <f t="shared" si="79"/>
        <v>0</v>
      </c>
      <c r="AP19" s="518">
        <f t="shared" si="79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80">+SUM(AT20:AT25)</f>
        <v>0</v>
      </c>
      <c r="AU19" s="518">
        <f t="shared" si="80"/>
        <v>0</v>
      </c>
      <c r="AV19" s="518">
        <f t="shared" si="80"/>
        <v>0</v>
      </c>
      <c r="AW19" s="518">
        <f t="shared" si="80"/>
        <v>0</v>
      </c>
      <c r="AX19" s="518">
        <f t="shared" si="80"/>
        <v>0</v>
      </c>
      <c r="AY19" s="518">
        <f t="shared" si="80"/>
        <v>0</v>
      </c>
      <c r="AZ19" s="518">
        <f t="shared" si="80"/>
        <v>0</v>
      </c>
      <c r="BA19" s="518">
        <f t="shared" si="80"/>
        <v>0</v>
      </c>
      <c r="BB19" s="518">
        <f t="shared" si="80"/>
        <v>0</v>
      </c>
      <c r="BC19" s="518">
        <f t="shared" si="80"/>
        <v>0</v>
      </c>
      <c r="BD19" s="518">
        <f t="shared" si="80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81">+SUM(BH20:BH25)</f>
        <v>0</v>
      </c>
      <c r="BI19" s="518">
        <f t="shared" si="81"/>
        <v>0</v>
      </c>
      <c r="BJ19" s="518">
        <f t="shared" si="81"/>
        <v>0</v>
      </c>
      <c r="BK19" s="518">
        <f t="shared" si="81"/>
        <v>0</v>
      </c>
      <c r="BL19" s="518">
        <f t="shared" si="81"/>
        <v>0</v>
      </c>
      <c r="BM19" s="518">
        <f t="shared" si="81"/>
        <v>0</v>
      </c>
      <c r="BN19" s="518">
        <f t="shared" si="81"/>
        <v>0</v>
      </c>
      <c r="BO19" s="518">
        <f t="shared" si="81"/>
        <v>0</v>
      </c>
      <c r="BP19" s="518">
        <f t="shared" si="81"/>
        <v>0</v>
      </c>
      <c r="BQ19" s="518">
        <f t="shared" si="81"/>
        <v>0</v>
      </c>
      <c r="BR19" s="518">
        <f t="shared" si="81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82">+SUM(BV20:BV25)</f>
        <v>0</v>
      </c>
      <c r="BW19" s="518">
        <f t="shared" si="82"/>
        <v>0</v>
      </c>
      <c r="BX19" s="518">
        <f t="shared" si="82"/>
        <v>0</v>
      </c>
      <c r="BY19" s="518">
        <f t="shared" si="82"/>
        <v>0</v>
      </c>
      <c r="BZ19" s="518">
        <f t="shared" si="82"/>
        <v>0</v>
      </c>
      <c r="CA19" s="518">
        <f t="shared" si="82"/>
        <v>0</v>
      </c>
      <c r="CB19" s="518">
        <f t="shared" si="82"/>
        <v>0</v>
      </c>
      <c r="CC19" s="518">
        <f t="shared" si="82"/>
        <v>0</v>
      </c>
      <c r="CD19" s="518">
        <f t="shared" si="82"/>
        <v>0</v>
      </c>
      <c r="CE19" s="518">
        <f t="shared" si="82"/>
        <v>0</v>
      </c>
      <c r="CF19" s="518">
        <f t="shared" si="82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83">+SUM(CJ20:CJ25)</f>
        <v>0</v>
      </c>
      <c r="CK19" s="518">
        <f t="shared" si="83"/>
        <v>0</v>
      </c>
      <c r="CL19" s="518">
        <f t="shared" si="83"/>
        <v>0</v>
      </c>
      <c r="CM19" s="518">
        <f t="shared" si="83"/>
        <v>0</v>
      </c>
      <c r="CN19" s="518">
        <f t="shared" si="83"/>
        <v>0</v>
      </c>
      <c r="CO19" s="518">
        <f t="shared" si="83"/>
        <v>0</v>
      </c>
      <c r="CP19" s="518">
        <f t="shared" si="83"/>
        <v>0</v>
      </c>
      <c r="CQ19" s="518">
        <f t="shared" si="83"/>
        <v>0</v>
      </c>
      <c r="CR19" s="518">
        <f t="shared" si="83"/>
        <v>0</v>
      </c>
      <c r="CS19" s="518">
        <f t="shared" si="83"/>
        <v>0</v>
      </c>
      <c r="CT19" s="518">
        <f t="shared" si="83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84">+SUM(CX20:CX25)</f>
        <v>0</v>
      </c>
      <c r="CY19" s="518">
        <f t="shared" si="84"/>
        <v>0</v>
      </c>
      <c r="CZ19" s="518">
        <f t="shared" si="84"/>
        <v>0</v>
      </c>
      <c r="DA19" s="518">
        <f t="shared" si="84"/>
        <v>0</v>
      </c>
      <c r="DB19" s="518">
        <f t="shared" si="84"/>
        <v>0</v>
      </c>
      <c r="DC19" s="518">
        <f t="shared" si="84"/>
        <v>0</v>
      </c>
      <c r="DD19" s="518">
        <f t="shared" si="84"/>
        <v>0</v>
      </c>
      <c r="DE19" s="518">
        <f t="shared" si="84"/>
        <v>0</v>
      </c>
      <c r="DF19" s="518">
        <f t="shared" si="84"/>
        <v>0</v>
      </c>
      <c r="DG19" s="518">
        <f t="shared" si="84"/>
        <v>0</v>
      </c>
      <c r="DH19" s="518">
        <f t="shared" si="84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85">+SUM(DL20:DL25)</f>
        <v>0</v>
      </c>
      <c r="DM19" s="518">
        <f t="shared" si="85"/>
        <v>0</v>
      </c>
      <c r="DN19" s="518">
        <f t="shared" si="85"/>
        <v>0</v>
      </c>
      <c r="DO19" s="518">
        <f t="shared" si="85"/>
        <v>0</v>
      </c>
      <c r="DP19" s="518">
        <f t="shared" si="85"/>
        <v>0</v>
      </c>
      <c r="DQ19" s="518">
        <f t="shared" si="85"/>
        <v>0</v>
      </c>
      <c r="DR19" s="518">
        <f t="shared" si="85"/>
        <v>0</v>
      </c>
      <c r="DS19" s="518">
        <f t="shared" si="85"/>
        <v>0</v>
      </c>
      <c r="DT19" s="518">
        <f t="shared" si="85"/>
        <v>0</v>
      </c>
      <c r="DU19" s="518">
        <f t="shared" si="85"/>
        <v>0</v>
      </c>
      <c r="DV19" s="518">
        <f t="shared" si="85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6">+SUM(DZ20:DZ25)</f>
        <v>0</v>
      </c>
      <c r="EA19" s="518">
        <f t="shared" si="86"/>
        <v>0</v>
      </c>
      <c r="EB19" s="518">
        <f t="shared" si="86"/>
        <v>0</v>
      </c>
      <c r="EC19" s="518">
        <f t="shared" si="86"/>
        <v>0</v>
      </c>
      <c r="ED19" s="518">
        <f t="shared" si="86"/>
        <v>0</v>
      </c>
      <c r="EE19" s="518">
        <f t="shared" si="86"/>
        <v>0</v>
      </c>
      <c r="EF19" s="518">
        <f t="shared" si="86"/>
        <v>0</v>
      </c>
      <c r="EG19" s="518">
        <f t="shared" si="86"/>
        <v>0</v>
      </c>
      <c r="EH19" s="518">
        <f t="shared" si="86"/>
        <v>0</v>
      </c>
      <c r="EI19" s="518">
        <f t="shared" si="86"/>
        <v>0</v>
      </c>
      <c r="EJ19" s="518">
        <f t="shared" si="86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87">+SUM(EN20:EN25)</f>
        <v>0</v>
      </c>
      <c r="EO19" s="518">
        <f t="shared" si="87"/>
        <v>0</v>
      </c>
      <c r="EP19" s="518">
        <f t="shared" si="87"/>
        <v>0</v>
      </c>
      <c r="EQ19" s="518">
        <f t="shared" si="87"/>
        <v>0</v>
      </c>
      <c r="ER19" s="518">
        <f t="shared" si="87"/>
        <v>0</v>
      </c>
      <c r="ES19" s="518">
        <f t="shared" si="87"/>
        <v>0</v>
      </c>
      <c r="ET19" s="518">
        <f t="shared" si="87"/>
        <v>0</v>
      </c>
      <c r="EU19" s="518">
        <f t="shared" si="87"/>
        <v>0</v>
      </c>
      <c r="EV19" s="518">
        <f t="shared" si="87"/>
        <v>0</v>
      </c>
      <c r="EW19" s="518">
        <f t="shared" si="87"/>
        <v>0</v>
      </c>
      <c r="EX19" s="518">
        <f t="shared" si="87"/>
        <v>0</v>
      </c>
      <c r="EY19" s="518">
        <f t="shared" si="10"/>
        <v>0</v>
      </c>
      <c r="EZ19" s="519"/>
      <c r="FA19" s="518">
        <f t="shared" ref="FA19:FL19" si="88">+SUM(FA20:FA25)</f>
        <v>0</v>
      </c>
      <c r="FB19" s="518">
        <f t="shared" si="88"/>
        <v>0</v>
      </c>
      <c r="FC19" s="518">
        <f t="shared" si="88"/>
        <v>0</v>
      </c>
      <c r="FD19" s="518">
        <f t="shared" si="88"/>
        <v>0</v>
      </c>
      <c r="FE19" s="518">
        <f t="shared" si="88"/>
        <v>0</v>
      </c>
      <c r="FF19" s="518">
        <f t="shared" si="88"/>
        <v>0</v>
      </c>
      <c r="FG19" s="518">
        <f t="shared" si="88"/>
        <v>0</v>
      </c>
      <c r="FH19" s="518">
        <f t="shared" si="88"/>
        <v>0</v>
      </c>
      <c r="FI19" s="518">
        <f t="shared" si="88"/>
        <v>0</v>
      </c>
      <c r="FJ19" s="518">
        <f t="shared" si="88"/>
        <v>0</v>
      </c>
      <c r="FK19" s="518">
        <f t="shared" si="88"/>
        <v>0</v>
      </c>
      <c r="FL19" s="518">
        <f t="shared" si="88"/>
        <v>0</v>
      </c>
      <c r="FM19" s="518">
        <f t="shared" si="11"/>
        <v>0</v>
      </c>
      <c r="FO19" s="518">
        <f>+SUM(FO20:FO25)</f>
        <v>0</v>
      </c>
      <c r="FP19" s="518">
        <f t="shared" ref="FP19:FQ19" si="89">+SUM(FP20:FP25)</f>
        <v>0</v>
      </c>
      <c r="FQ19" s="518">
        <f t="shared" si="89"/>
        <v>0</v>
      </c>
      <c r="FR19" s="518">
        <f>+SUM(FO19:FQ19)</f>
        <v>0</v>
      </c>
    </row>
    <row r="20" spans="2:174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>
        <v>0</v>
      </c>
      <c r="EQ20" s="518">
        <v>0</v>
      </c>
      <c r="ER20" s="518">
        <v>0</v>
      </c>
      <c r="ES20" s="518">
        <v>0</v>
      </c>
      <c r="ET20" s="518">
        <v>0</v>
      </c>
      <c r="EU20" s="518">
        <v>0</v>
      </c>
      <c r="EV20" s="518">
        <v>0</v>
      </c>
      <c r="EW20" s="518">
        <v>0</v>
      </c>
      <c r="EX20" s="518">
        <v>0</v>
      </c>
      <c r="EY20" s="518">
        <f t="shared" si="10"/>
        <v>0</v>
      </c>
      <c r="EZ20" s="519"/>
      <c r="FA20" s="518">
        <v>0</v>
      </c>
      <c r="FB20" s="518">
        <v>0</v>
      </c>
      <c r="FC20" s="518">
        <v>0</v>
      </c>
      <c r="FD20" s="518">
        <v>0</v>
      </c>
      <c r="FE20" s="518">
        <v>0</v>
      </c>
      <c r="FF20" s="518">
        <v>0</v>
      </c>
      <c r="FG20" s="518">
        <v>0</v>
      </c>
      <c r="FH20" s="518">
        <v>0</v>
      </c>
      <c r="FI20" s="518">
        <v>0</v>
      </c>
      <c r="FJ20" s="518">
        <v>0</v>
      </c>
      <c r="FK20" s="518">
        <v>0</v>
      </c>
      <c r="FL20" s="518">
        <v>0</v>
      </c>
      <c r="FM20" s="518">
        <f t="shared" si="11"/>
        <v>0</v>
      </c>
      <c r="FO20" s="518">
        <v>0</v>
      </c>
      <c r="FP20" s="518">
        <v>0</v>
      </c>
      <c r="FQ20" s="518">
        <v>0</v>
      </c>
      <c r="FR20" s="518">
        <f>+SUM(FO20:FQ20)</f>
        <v>0</v>
      </c>
    </row>
    <row r="21" spans="2:174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>
        <v>0</v>
      </c>
      <c r="EQ21" s="518">
        <v>0</v>
      </c>
      <c r="ER21" s="518">
        <v>0</v>
      </c>
      <c r="ES21" s="518">
        <v>0</v>
      </c>
      <c r="ET21" s="518">
        <v>0</v>
      </c>
      <c r="EU21" s="518">
        <v>0</v>
      </c>
      <c r="EV21" s="518">
        <v>0</v>
      </c>
      <c r="EW21" s="518">
        <v>0</v>
      </c>
      <c r="EX21" s="518">
        <v>0</v>
      </c>
      <c r="EY21" s="518">
        <f t="shared" si="10"/>
        <v>0</v>
      </c>
      <c r="EZ21" s="519"/>
      <c r="FA21" s="518">
        <v>0</v>
      </c>
      <c r="FB21" s="518">
        <v>0</v>
      </c>
      <c r="FC21" s="518">
        <v>0</v>
      </c>
      <c r="FD21" s="518">
        <v>0</v>
      </c>
      <c r="FE21" s="518">
        <v>0</v>
      </c>
      <c r="FF21" s="518">
        <v>0</v>
      </c>
      <c r="FG21" s="518">
        <v>0</v>
      </c>
      <c r="FH21" s="518">
        <v>0</v>
      </c>
      <c r="FI21" s="518">
        <v>0</v>
      </c>
      <c r="FJ21" s="518">
        <v>0</v>
      </c>
      <c r="FK21" s="518">
        <v>0</v>
      </c>
      <c r="FL21" s="518">
        <v>0</v>
      </c>
      <c r="FM21" s="518">
        <f t="shared" si="11"/>
        <v>0</v>
      </c>
      <c r="FO21" s="518">
        <v>0</v>
      </c>
      <c r="FP21" s="518">
        <v>0</v>
      </c>
      <c r="FQ21" s="518">
        <v>0</v>
      </c>
      <c r="FR21" s="518">
        <f>+SUM(FO21:FQ21)</f>
        <v>0</v>
      </c>
    </row>
    <row r="22" spans="2:174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>
        <v>0</v>
      </c>
      <c r="EQ22" s="518">
        <v>0</v>
      </c>
      <c r="ER22" s="518">
        <v>0</v>
      </c>
      <c r="ES22" s="518">
        <v>0</v>
      </c>
      <c r="ET22" s="518">
        <v>0</v>
      </c>
      <c r="EU22" s="518">
        <v>0</v>
      </c>
      <c r="EV22" s="518">
        <v>0</v>
      </c>
      <c r="EW22" s="518">
        <v>0</v>
      </c>
      <c r="EX22" s="518">
        <v>0</v>
      </c>
      <c r="EY22" s="518">
        <f t="shared" si="10"/>
        <v>0</v>
      </c>
      <c r="EZ22" s="519"/>
      <c r="FA22" s="518">
        <v>0</v>
      </c>
      <c r="FB22" s="518">
        <v>0</v>
      </c>
      <c r="FC22" s="518">
        <v>0</v>
      </c>
      <c r="FD22" s="518">
        <v>0</v>
      </c>
      <c r="FE22" s="518">
        <v>0</v>
      </c>
      <c r="FF22" s="518">
        <v>0</v>
      </c>
      <c r="FG22" s="518">
        <v>0</v>
      </c>
      <c r="FH22" s="518">
        <v>0</v>
      </c>
      <c r="FI22" s="518">
        <v>0</v>
      </c>
      <c r="FJ22" s="518">
        <v>0</v>
      </c>
      <c r="FK22" s="518">
        <v>0</v>
      </c>
      <c r="FL22" s="518">
        <v>0</v>
      </c>
      <c r="FM22" s="518">
        <f t="shared" si="11"/>
        <v>0</v>
      </c>
      <c r="FO22" s="518">
        <v>0</v>
      </c>
      <c r="FP22" s="518">
        <v>0</v>
      </c>
      <c r="FQ22" s="518">
        <v>0</v>
      </c>
      <c r="FR22" s="518">
        <f>+SUM(FO22:FQ22)</f>
        <v>0</v>
      </c>
    </row>
    <row r="23" spans="2:174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>
        <v>0</v>
      </c>
      <c r="EQ23" s="518">
        <v>0</v>
      </c>
      <c r="ER23" s="518">
        <v>0</v>
      </c>
      <c r="ES23" s="518">
        <v>0</v>
      </c>
      <c r="ET23" s="518">
        <v>0</v>
      </c>
      <c r="EU23" s="518">
        <v>0</v>
      </c>
      <c r="EV23" s="518">
        <v>0</v>
      </c>
      <c r="EW23" s="518">
        <v>0</v>
      </c>
      <c r="EX23" s="518">
        <v>0</v>
      </c>
      <c r="EY23" s="518">
        <f t="shared" si="10"/>
        <v>0</v>
      </c>
      <c r="EZ23" s="519"/>
      <c r="FA23" s="518">
        <v>0</v>
      </c>
      <c r="FB23" s="518">
        <v>0</v>
      </c>
      <c r="FC23" s="518">
        <v>0</v>
      </c>
      <c r="FD23" s="518">
        <v>0</v>
      </c>
      <c r="FE23" s="518">
        <v>0</v>
      </c>
      <c r="FF23" s="518">
        <v>0</v>
      </c>
      <c r="FG23" s="518">
        <v>0</v>
      </c>
      <c r="FH23" s="518">
        <v>0</v>
      </c>
      <c r="FI23" s="518">
        <v>0</v>
      </c>
      <c r="FJ23" s="518">
        <v>0</v>
      </c>
      <c r="FK23" s="518">
        <v>0</v>
      </c>
      <c r="FL23" s="518">
        <v>0</v>
      </c>
      <c r="FM23" s="518">
        <f t="shared" si="11"/>
        <v>0</v>
      </c>
      <c r="FO23" s="518">
        <v>0</v>
      </c>
      <c r="FP23" s="518">
        <v>0</v>
      </c>
      <c r="FQ23" s="518">
        <v>0</v>
      </c>
      <c r="FR23" s="518">
        <f>+SUM(FO23:FQ23)</f>
        <v>0</v>
      </c>
    </row>
    <row r="24" spans="2:174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>
        <v>0</v>
      </c>
      <c r="EQ24" s="518">
        <v>0</v>
      </c>
      <c r="ER24" s="518">
        <v>0</v>
      </c>
      <c r="ES24" s="518">
        <v>0</v>
      </c>
      <c r="ET24" s="518">
        <v>0</v>
      </c>
      <c r="EU24" s="518">
        <v>0</v>
      </c>
      <c r="EV24" s="518">
        <v>0</v>
      </c>
      <c r="EW24" s="518">
        <v>0</v>
      </c>
      <c r="EX24" s="518">
        <v>0</v>
      </c>
      <c r="EY24" s="518">
        <f t="shared" si="10"/>
        <v>0</v>
      </c>
      <c r="EZ24" s="519"/>
      <c r="FA24" s="518">
        <v>0</v>
      </c>
      <c r="FB24" s="518">
        <v>0</v>
      </c>
      <c r="FC24" s="518">
        <v>0</v>
      </c>
      <c r="FD24" s="518">
        <v>0</v>
      </c>
      <c r="FE24" s="518">
        <v>0</v>
      </c>
      <c r="FF24" s="518">
        <v>0</v>
      </c>
      <c r="FG24" s="518">
        <v>0</v>
      </c>
      <c r="FH24" s="518">
        <v>0</v>
      </c>
      <c r="FI24" s="518">
        <v>0</v>
      </c>
      <c r="FJ24" s="518">
        <v>0</v>
      </c>
      <c r="FK24" s="518">
        <v>0</v>
      </c>
      <c r="FL24" s="518">
        <v>0</v>
      </c>
      <c r="FM24" s="518">
        <f t="shared" si="11"/>
        <v>0</v>
      </c>
      <c r="FO24" s="518">
        <v>0</v>
      </c>
      <c r="FP24" s="518">
        <v>0</v>
      </c>
      <c r="FQ24" s="518">
        <v>0</v>
      </c>
      <c r="FR24" s="518">
        <f>+SUM(FO24:FQ24)</f>
        <v>0</v>
      </c>
    </row>
    <row r="25" spans="2:174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>
        <v>0</v>
      </c>
      <c r="EQ25" s="518">
        <v>0</v>
      </c>
      <c r="ER25" s="518">
        <v>0</v>
      </c>
      <c r="ES25" s="518">
        <v>0</v>
      </c>
      <c r="ET25" s="518">
        <v>0</v>
      </c>
      <c r="EU25" s="518">
        <v>0</v>
      </c>
      <c r="EV25" s="518">
        <v>0</v>
      </c>
      <c r="EW25" s="518">
        <v>0</v>
      </c>
      <c r="EX25" s="518">
        <v>0</v>
      </c>
      <c r="EY25" s="518">
        <f t="shared" si="10"/>
        <v>0</v>
      </c>
      <c r="EZ25" s="519"/>
      <c r="FA25" s="518">
        <v>0</v>
      </c>
      <c r="FB25" s="518">
        <v>0</v>
      </c>
      <c r="FC25" s="518">
        <v>0</v>
      </c>
      <c r="FD25" s="518">
        <v>0</v>
      </c>
      <c r="FE25" s="518">
        <v>0</v>
      </c>
      <c r="FF25" s="518">
        <v>0</v>
      </c>
      <c r="FG25" s="518">
        <v>0</v>
      </c>
      <c r="FH25" s="518">
        <v>0</v>
      </c>
      <c r="FI25" s="518">
        <v>0</v>
      </c>
      <c r="FJ25" s="518">
        <v>0</v>
      </c>
      <c r="FK25" s="518">
        <v>0</v>
      </c>
      <c r="FL25" s="518">
        <v>0</v>
      </c>
      <c r="FM25" s="518">
        <f t="shared" si="11"/>
        <v>0</v>
      </c>
      <c r="FO25" s="518">
        <v>0</v>
      </c>
      <c r="FP25" s="518">
        <v>0</v>
      </c>
      <c r="FQ25" s="518">
        <v>0</v>
      </c>
      <c r="FR25" s="518">
        <f>+SUM(FO25:FQ25)</f>
        <v>0</v>
      </c>
    </row>
    <row r="26" spans="2:174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>
        <v>0</v>
      </c>
      <c r="EQ26" s="518">
        <v>0</v>
      </c>
      <c r="ER26" s="518">
        <v>0</v>
      </c>
      <c r="ES26" s="518">
        <v>0</v>
      </c>
      <c r="ET26" s="518">
        <v>0</v>
      </c>
      <c r="EU26" s="518">
        <v>0</v>
      </c>
      <c r="EV26" s="518">
        <v>0</v>
      </c>
      <c r="EW26" s="518">
        <v>0</v>
      </c>
      <c r="EX26" s="518">
        <v>0</v>
      </c>
      <c r="EY26" s="15">
        <f t="shared" si="10"/>
        <v>0</v>
      </c>
      <c r="EZ26" s="16"/>
      <c r="FA26" s="518">
        <v>0</v>
      </c>
      <c r="FB26" s="518">
        <v>0</v>
      </c>
      <c r="FC26" s="518">
        <v>0</v>
      </c>
      <c r="FD26" s="518">
        <v>0</v>
      </c>
      <c r="FE26" s="518">
        <v>0</v>
      </c>
      <c r="FF26" s="518">
        <v>0</v>
      </c>
      <c r="FG26" s="518">
        <v>0</v>
      </c>
      <c r="FH26" s="518">
        <v>0</v>
      </c>
      <c r="FI26" s="518">
        <v>0</v>
      </c>
      <c r="FJ26" s="518">
        <v>0</v>
      </c>
      <c r="FK26" s="518">
        <v>0</v>
      </c>
      <c r="FL26" s="518">
        <v>0</v>
      </c>
      <c r="FM26" s="15">
        <f t="shared" si="11"/>
        <v>0</v>
      </c>
      <c r="FO26" s="518">
        <v>0</v>
      </c>
      <c r="FP26" s="518">
        <v>0</v>
      </c>
      <c r="FQ26" s="518">
        <v>0</v>
      </c>
      <c r="FR26" s="15">
        <f>+SUM(FO26:FQ26)</f>
        <v>0</v>
      </c>
    </row>
    <row r="27" spans="2:174" ht="15.75" x14ac:dyDescent="0.25">
      <c r="B27" s="694" t="s">
        <v>737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f t="shared" si="10"/>
        <v>0</v>
      </c>
      <c r="EZ27" s="16"/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I27" s="15">
        <v>0</v>
      </c>
      <c r="FJ27" s="15">
        <v>0</v>
      </c>
      <c r="FK27" s="15">
        <v>0</v>
      </c>
      <c r="FL27" s="15">
        <v>0</v>
      </c>
      <c r="FM27" s="15">
        <f t="shared" si="11"/>
        <v>0</v>
      </c>
      <c r="FO27" s="15">
        <v>0</v>
      </c>
      <c r="FP27" s="15">
        <v>0</v>
      </c>
      <c r="FQ27" s="15">
        <v>0</v>
      </c>
      <c r="FR27" s="15">
        <f>+SUM(FO27:FQ27)</f>
        <v>0</v>
      </c>
    </row>
    <row r="28" spans="2:174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f t="shared" si="10"/>
        <v>0</v>
      </c>
      <c r="EZ28" s="16"/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f t="shared" si="11"/>
        <v>0</v>
      </c>
      <c r="FO28" s="15">
        <v>0</v>
      </c>
      <c r="FP28" s="15">
        <v>0</v>
      </c>
      <c r="FQ28" s="15">
        <v>0</v>
      </c>
      <c r="FR28" s="15">
        <f>+SUM(FO28:FQ28)</f>
        <v>0</v>
      </c>
    </row>
    <row r="29" spans="2:174" ht="16.5" customHeight="1" x14ac:dyDescent="0.25">
      <c r="B29" s="698" t="s">
        <v>682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f t="shared" si="10"/>
        <v>0</v>
      </c>
      <c r="EZ29" s="16"/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I29" s="15">
        <v>0</v>
      </c>
      <c r="FJ29" s="15">
        <v>0</v>
      </c>
      <c r="FK29" s="15">
        <v>0</v>
      </c>
      <c r="FL29" s="15">
        <v>0</v>
      </c>
      <c r="FM29" s="15">
        <f t="shared" si="11"/>
        <v>0</v>
      </c>
      <c r="FO29" s="15">
        <v>0</v>
      </c>
      <c r="FP29" s="15">
        <v>0</v>
      </c>
      <c r="FQ29" s="15">
        <v>0</v>
      </c>
      <c r="FR29" s="15">
        <f>+SUM(FO29:FQ29)</f>
        <v>0</v>
      </c>
    </row>
    <row r="30" spans="2:174" ht="15.75" hidden="1" x14ac:dyDescent="0.25">
      <c r="B30" s="690" t="s">
        <v>97</v>
      </c>
      <c r="C30" s="20">
        <f>+C31</f>
        <v>0</v>
      </c>
      <c r="D30" s="20">
        <f t="shared" ref="D30:N30" si="90">+D31</f>
        <v>0</v>
      </c>
      <c r="E30" s="20">
        <f t="shared" si="90"/>
        <v>0</v>
      </c>
      <c r="F30" s="20">
        <f t="shared" si="90"/>
        <v>0</v>
      </c>
      <c r="G30" s="20">
        <f t="shared" si="90"/>
        <v>0</v>
      </c>
      <c r="H30" s="20">
        <f t="shared" si="90"/>
        <v>0</v>
      </c>
      <c r="I30" s="20">
        <f t="shared" si="90"/>
        <v>0</v>
      </c>
      <c r="J30" s="20">
        <f t="shared" si="90"/>
        <v>0</v>
      </c>
      <c r="K30" s="20">
        <f t="shared" si="90"/>
        <v>0</v>
      </c>
      <c r="L30" s="20">
        <f t="shared" si="90"/>
        <v>0</v>
      </c>
      <c r="M30" s="20">
        <f t="shared" si="90"/>
        <v>0</v>
      </c>
      <c r="N30" s="20">
        <f t="shared" si="90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91">+R31</f>
        <v>0</v>
      </c>
      <c r="S30" s="20">
        <f t="shared" si="91"/>
        <v>0</v>
      </c>
      <c r="T30" s="20">
        <f t="shared" si="91"/>
        <v>0</v>
      </c>
      <c r="U30" s="20">
        <f t="shared" si="91"/>
        <v>0</v>
      </c>
      <c r="V30" s="20">
        <f t="shared" si="91"/>
        <v>0</v>
      </c>
      <c r="W30" s="20">
        <f t="shared" si="91"/>
        <v>0</v>
      </c>
      <c r="X30" s="20">
        <f t="shared" si="91"/>
        <v>0</v>
      </c>
      <c r="Y30" s="20">
        <f t="shared" si="91"/>
        <v>0</v>
      </c>
      <c r="Z30" s="20">
        <f t="shared" si="91"/>
        <v>0</v>
      </c>
      <c r="AA30" s="20">
        <f t="shared" si="91"/>
        <v>0</v>
      </c>
      <c r="AB30" s="20">
        <f t="shared" si="91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92">+AF31</f>
        <v>0</v>
      </c>
      <c r="AG30" s="20">
        <f t="shared" si="92"/>
        <v>0</v>
      </c>
      <c r="AH30" s="20">
        <f t="shared" si="92"/>
        <v>0</v>
      </c>
      <c r="AI30" s="20">
        <f t="shared" si="92"/>
        <v>0</v>
      </c>
      <c r="AJ30" s="20">
        <f t="shared" si="92"/>
        <v>0</v>
      </c>
      <c r="AK30" s="20">
        <f t="shared" si="92"/>
        <v>0</v>
      </c>
      <c r="AL30" s="20">
        <f t="shared" si="92"/>
        <v>0</v>
      </c>
      <c r="AM30" s="20">
        <f t="shared" si="92"/>
        <v>0</v>
      </c>
      <c r="AN30" s="20">
        <f t="shared" si="92"/>
        <v>0</v>
      </c>
      <c r="AO30" s="20">
        <f t="shared" si="92"/>
        <v>0</v>
      </c>
      <c r="AP30" s="20">
        <f t="shared" si="92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93">+AT31</f>
        <v>0</v>
      </c>
      <c r="AU30" s="20">
        <f t="shared" si="93"/>
        <v>0</v>
      </c>
      <c r="AV30" s="20">
        <f t="shared" si="93"/>
        <v>0</v>
      </c>
      <c r="AW30" s="20">
        <f t="shared" si="93"/>
        <v>0</v>
      </c>
      <c r="AX30" s="20">
        <f t="shared" si="93"/>
        <v>0</v>
      </c>
      <c r="AY30" s="20">
        <f t="shared" si="93"/>
        <v>0</v>
      </c>
      <c r="AZ30" s="20">
        <f t="shared" si="93"/>
        <v>0</v>
      </c>
      <c r="BA30" s="20">
        <f t="shared" si="93"/>
        <v>0</v>
      </c>
      <c r="BB30" s="20">
        <f t="shared" si="93"/>
        <v>0</v>
      </c>
      <c r="BC30" s="20">
        <f t="shared" si="93"/>
        <v>0</v>
      </c>
      <c r="BD30" s="20">
        <f t="shared" si="93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94">+BH31</f>
        <v>0</v>
      </c>
      <c r="BI30" s="20">
        <f t="shared" si="94"/>
        <v>0</v>
      </c>
      <c r="BJ30" s="20">
        <f t="shared" si="94"/>
        <v>0</v>
      </c>
      <c r="BK30" s="20">
        <f t="shared" si="94"/>
        <v>0</v>
      </c>
      <c r="BL30" s="20">
        <f t="shared" si="94"/>
        <v>0</v>
      </c>
      <c r="BM30" s="20">
        <f t="shared" si="94"/>
        <v>0</v>
      </c>
      <c r="BN30" s="20">
        <f t="shared" si="94"/>
        <v>0</v>
      </c>
      <c r="BO30" s="20">
        <f t="shared" si="94"/>
        <v>0</v>
      </c>
      <c r="BP30" s="20">
        <f t="shared" si="94"/>
        <v>0</v>
      </c>
      <c r="BQ30" s="20">
        <f t="shared" si="94"/>
        <v>0</v>
      </c>
      <c r="BR30" s="20">
        <f t="shared" si="94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95">+BV31</f>
        <v>0</v>
      </c>
      <c r="BW30" s="20">
        <f t="shared" si="95"/>
        <v>0</v>
      </c>
      <c r="BX30" s="20">
        <f t="shared" si="95"/>
        <v>0</v>
      </c>
      <c r="BY30" s="20">
        <f t="shared" si="95"/>
        <v>0</v>
      </c>
      <c r="BZ30" s="20">
        <f t="shared" si="95"/>
        <v>0</v>
      </c>
      <c r="CA30" s="20">
        <f t="shared" si="95"/>
        <v>0</v>
      </c>
      <c r="CB30" s="20">
        <f t="shared" si="95"/>
        <v>0</v>
      </c>
      <c r="CC30" s="20">
        <f t="shared" si="95"/>
        <v>0</v>
      </c>
      <c r="CD30" s="20">
        <f t="shared" si="95"/>
        <v>0</v>
      </c>
      <c r="CE30" s="20">
        <f t="shared" si="95"/>
        <v>0</v>
      </c>
      <c r="CF30" s="20">
        <f t="shared" si="95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96">+CJ31</f>
        <v>0</v>
      </c>
      <c r="CK30" s="20">
        <f t="shared" si="96"/>
        <v>0</v>
      </c>
      <c r="CL30" s="20">
        <f t="shared" si="96"/>
        <v>0</v>
      </c>
      <c r="CM30" s="20">
        <f t="shared" si="96"/>
        <v>0</v>
      </c>
      <c r="CN30" s="20">
        <f t="shared" si="96"/>
        <v>0</v>
      </c>
      <c r="CO30" s="20">
        <f t="shared" si="96"/>
        <v>0</v>
      </c>
      <c r="CP30" s="20">
        <f t="shared" si="96"/>
        <v>0</v>
      </c>
      <c r="CQ30" s="20">
        <f t="shared" si="96"/>
        <v>0</v>
      </c>
      <c r="CR30" s="20">
        <f t="shared" si="96"/>
        <v>0</v>
      </c>
      <c r="CS30" s="20">
        <f t="shared" si="96"/>
        <v>0</v>
      </c>
      <c r="CT30" s="20">
        <f t="shared" si="96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97">+CX31</f>
        <v>0</v>
      </c>
      <c r="CY30" s="20">
        <f t="shared" si="97"/>
        <v>0</v>
      </c>
      <c r="CZ30" s="20">
        <f t="shared" si="97"/>
        <v>0</v>
      </c>
      <c r="DA30" s="20">
        <f t="shared" si="97"/>
        <v>0</v>
      </c>
      <c r="DB30" s="20">
        <f t="shared" si="97"/>
        <v>0</v>
      </c>
      <c r="DC30" s="20">
        <f t="shared" si="97"/>
        <v>0</v>
      </c>
      <c r="DD30" s="20">
        <f t="shared" si="97"/>
        <v>0</v>
      </c>
      <c r="DE30" s="20">
        <f t="shared" si="97"/>
        <v>0</v>
      </c>
      <c r="DF30" s="20">
        <f t="shared" si="97"/>
        <v>0</v>
      </c>
      <c r="DG30" s="20">
        <f t="shared" si="97"/>
        <v>0</v>
      </c>
      <c r="DH30" s="20">
        <f t="shared" si="97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98">+DL31</f>
        <v>0</v>
      </c>
      <c r="DM30" s="20">
        <f t="shared" si="98"/>
        <v>0</v>
      </c>
      <c r="DN30" s="20">
        <f t="shared" si="98"/>
        <v>0</v>
      </c>
      <c r="DO30" s="20">
        <f t="shared" si="98"/>
        <v>0</v>
      </c>
      <c r="DP30" s="20">
        <f t="shared" si="98"/>
        <v>0</v>
      </c>
      <c r="DQ30" s="20">
        <f t="shared" si="98"/>
        <v>0</v>
      </c>
      <c r="DR30" s="20">
        <f t="shared" si="98"/>
        <v>0</v>
      </c>
      <c r="DS30" s="20">
        <f t="shared" si="98"/>
        <v>0</v>
      </c>
      <c r="DT30" s="20">
        <f t="shared" si="98"/>
        <v>0</v>
      </c>
      <c r="DU30" s="20">
        <f t="shared" si="98"/>
        <v>0</v>
      </c>
      <c r="DV30" s="20">
        <f t="shared" si="98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99">+DZ31</f>
        <v>0</v>
      </c>
      <c r="EA30" s="20">
        <f t="shared" si="99"/>
        <v>0</v>
      </c>
      <c r="EB30" s="20">
        <f t="shared" si="99"/>
        <v>0</v>
      </c>
      <c r="EC30" s="20">
        <f t="shared" si="99"/>
        <v>0</v>
      </c>
      <c r="ED30" s="20">
        <f t="shared" si="99"/>
        <v>0</v>
      </c>
      <c r="EE30" s="20">
        <f t="shared" si="99"/>
        <v>0</v>
      </c>
      <c r="EF30" s="20">
        <f t="shared" si="99"/>
        <v>0</v>
      </c>
      <c r="EG30" s="20">
        <f t="shared" si="99"/>
        <v>0</v>
      </c>
      <c r="EH30" s="20">
        <f t="shared" si="99"/>
        <v>0</v>
      </c>
      <c r="EI30" s="20">
        <f t="shared" si="99"/>
        <v>0</v>
      </c>
      <c r="EJ30" s="20">
        <f t="shared" si="99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100">+EN31</f>
        <v>0</v>
      </c>
      <c r="EO30" s="20">
        <f t="shared" si="100"/>
        <v>0</v>
      </c>
      <c r="EP30" s="20">
        <f t="shared" si="100"/>
        <v>0</v>
      </c>
      <c r="EQ30" s="20">
        <f t="shared" si="100"/>
        <v>0</v>
      </c>
      <c r="ER30" s="20">
        <f t="shared" si="100"/>
        <v>0</v>
      </c>
      <c r="ES30" s="20">
        <f t="shared" si="100"/>
        <v>0</v>
      </c>
      <c r="ET30" s="20">
        <f t="shared" si="100"/>
        <v>0</v>
      </c>
      <c r="EU30" s="20">
        <f t="shared" si="100"/>
        <v>0</v>
      </c>
      <c r="EV30" s="20">
        <f t="shared" si="100"/>
        <v>0</v>
      </c>
      <c r="EW30" s="20">
        <f t="shared" si="100"/>
        <v>0</v>
      </c>
      <c r="EX30" s="20">
        <f t="shared" si="100"/>
        <v>0</v>
      </c>
      <c r="EY30" s="20">
        <f t="shared" si="10"/>
        <v>0</v>
      </c>
      <c r="EZ30" s="574"/>
      <c r="FA30" s="20">
        <f>+FA31</f>
        <v>0</v>
      </c>
      <c r="FB30" s="20">
        <f t="shared" ref="FB30:FL30" si="101">+FB31</f>
        <v>0</v>
      </c>
      <c r="FC30" s="20">
        <f t="shared" si="101"/>
        <v>0</v>
      </c>
      <c r="FD30" s="20">
        <f t="shared" si="101"/>
        <v>0</v>
      </c>
      <c r="FE30" s="20">
        <f t="shared" si="101"/>
        <v>0</v>
      </c>
      <c r="FF30" s="20">
        <f t="shared" si="101"/>
        <v>0</v>
      </c>
      <c r="FG30" s="20">
        <f t="shared" si="101"/>
        <v>0</v>
      </c>
      <c r="FH30" s="20">
        <f t="shared" si="101"/>
        <v>0</v>
      </c>
      <c r="FI30" s="20">
        <f t="shared" si="101"/>
        <v>0</v>
      </c>
      <c r="FJ30" s="20">
        <f t="shared" si="101"/>
        <v>0</v>
      </c>
      <c r="FK30" s="20">
        <f t="shared" si="101"/>
        <v>0</v>
      </c>
      <c r="FL30" s="20">
        <f t="shared" si="101"/>
        <v>0</v>
      </c>
      <c r="FM30" s="20">
        <f t="shared" si="11"/>
        <v>0</v>
      </c>
      <c r="FO30" s="20">
        <f>+FO31</f>
        <v>0</v>
      </c>
      <c r="FP30" s="20">
        <f t="shared" ref="FP30:FQ30" si="102">+FP31</f>
        <v>0</v>
      </c>
      <c r="FQ30" s="20">
        <f t="shared" si="102"/>
        <v>0</v>
      </c>
      <c r="FR30" s="20">
        <f>+SUM(FO30:FQ30)</f>
        <v>0</v>
      </c>
    </row>
    <row r="31" spans="2:174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>
        <f t="shared" si="11"/>
        <v>0</v>
      </c>
      <c r="FO31" s="15"/>
      <c r="FP31" s="15"/>
      <c r="FQ31" s="15"/>
      <c r="FR31" s="15">
        <f>+SUM(FO31:FQ31)</f>
        <v>0</v>
      </c>
    </row>
    <row r="32" spans="2:174" ht="15.75" x14ac:dyDescent="0.25">
      <c r="B32" s="690" t="s">
        <v>40</v>
      </c>
      <c r="C32" s="20">
        <f>+C33++C40+C41+C35</f>
        <v>-150.13930607423546</v>
      </c>
      <c r="D32" s="20">
        <f t="shared" ref="D32" si="103">+D33++D40+D41+D35</f>
        <v>-140.21628576764027</v>
      </c>
      <c r="E32" s="20">
        <f t="shared" ref="E32" si="104">+E33++E40+E41+E35</f>
        <v>-203.98244272263776</v>
      </c>
      <c r="F32" s="20">
        <f t="shared" ref="F32" si="105">+F33++F40+F41+F35</f>
        <v>-208.81356895606666</v>
      </c>
      <c r="G32" s="20">
        <f t="shared" ref="G32" si="106">+G33++G40+G41+G35</f>
        <v>-277.43927673680975</v>
      </c>
      <c r="H32" s="20">
        <f t="shared" ref="H32" si="107">+H33++H40+H41+H35</f>
        <v>59.372444621131052</v>
      </c>
      <c r="I32" s="20">
        <f t="shared" ref="I32" si="108">+I33++I40+I41+I35</f>
        <v>-99.427470729512095</v>
      </c>
      <c r="J32" s="20">
        <f t="shared" ref="J32" si="109">+J33++J40+J41+J35</f>
        <v>279.4174419168321</v>
      </c>
      <c r="K32" s="20">
        <f t="shared" ref="K32" si="110">+K33++K40+K41+K35</f>
        <v>-239.51948351733301</v>
      </c>
      <c r="L32" s="20">
        <f t="shared" ref="L32" si="111">+L33++L40+L41+L35</f>
        <v>-436.19864780720764</v>
      </c>
      <c r="M32" s="20">
        <f t="shared" ref="M32" si="112">+M33++M40+M41+M35</f>
        <v>-288.07544892291753</v>
      </c>
      <c r="N32" s="20">
        <f t="shared" ref="N32" si="113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114">+R33++R40+R41+R35</f>
        <v>-63.392842234803524</v>
      </c>
      <c r="S32" s="20">
        <f t="shared" ref="S32" si="115">+S33++S40+S41+S35</f>
        <v>-503.62882267626293</v>
      </c>
      <c r="T32" s="20">
        <f t="shared" ref="T32" si="116">+T33++T40+T41+T35</f>
        <v>-65.943306739260095</v>
      </c>
      <c r="U32" s="20">
        <f t="shared" ref="U32" si="117">+U33++U40+U41+U35</f>
        <v>-158.76646716339116</v>
      </c>
      <c r="V32" s="20">
        <f t="shared" ref="V32" si="118">+V33++V40+V41+V35</f>
        <v>-141.13678837163911</v>
      </c>
      <c r="W32" s="20">
        <f t="shared" ref="W32" si="119">+W33++W40+W41+W35</f>
        <v>-23.103101991000102</v>
      </c>
      <c r="X32" s="20">
        <f t="shared" ref="X32" si="120">+X33++X40+X41+X35</f>
        <v>-197.87165417273044</v>
      </c>
      <c r="Y32" s="20">
        <f t="shared" ref="Y32" si="121">+Y33++Y40+Y41+Y35</f>
        <v>156.67636908661268</v>
      </c>
      <c r="Z32" s="20">
        <f t="shared" ref="Z32" si="122">+Z33++Z40+Z41+Z35</f>
        <v>-123.33250374413299</v>
      </c>
      <c r="AA32" s="20">
        <f t="shared" ref="AA32" si="123">+AA33++AA40+AA41+AA35</f>
        <v>-352.08906864630831</v>
      </c>
      <c r="AB32" s="20">
        <f t="shared" ref="AB32" si="124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25">+AF33++AF40+AF41+AF35</f>
        <v>-49.805242521437279</v>
      </c>
      <c r="AG32" s="20">
        <f t="shared" ref="AG32" si="126">+AG33++AG40+AG41+AG35</f>
        <v>-213.67378564846626</v>
      </c>
      <c r="AH32" s="20">
        <f t="shared" ref="AH32" si="127">+AH33++AH40+AH41+AH35</f>
        <v>-85.505697826168671</v>
      </c>
      <c r="AI32" s="20">
        <f t="shared" ref="AI32" si="128">+AI33++AI40+AI41+AI35</f>
        <v>-4.1409150794742544</v>
      </c>
      <c r="AJ32" s="20">
        <f t="shared" ref="AJ32" si="129">+AJ33++AJ40+AJ41+AJ35</f>
        <v>-393.40113494639104</v>
      </c>
      <c r="AK32" s="20">
        <f t="shared" ref="AK32" si="130">+AK33++AK40+AK41+AK35</f>
        <v>-37.426590536689645</v>
      </c>
      <c r="AL32" s="20">
        <f t="shared" ref="AL32" si="131">+AL33++AL40+AL41+AL35</f>
        <v>-34.232094089102148</v>
      </c>
      <c r="AM32" s="20">
        <f t="shared" ref="AM32" si="132">+AM33++AM40+AM41+AM35</f>
        <v>-149.38219815281087</v>
      </c>
      <c r="AN32" s="20">
        <f t="shared" ref="AN32" si="133">+AN33++AN40+AN41+AN35</f>
        <v>-63.978487184430364</v>
      </c>
      <c r="AO32" s="20">
        <f t="shared" ref="AO32" si="134">+AO33++AO40+AO41+AO35</f>
        <v>-33.467659602434864</v>
      </c>
      <c r="AP32" s="20">
        <f t="shared" ref="AP32" si="135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36">+AT33++AT40+AT41+AT35</f>
        <v>-88.120415148056054</v>
      </c>
      <c r="AU32" s="20">
        <f t="shared" ref="AU32" si="137">+AU33++AU40+AU41+AU35</f>
        <v>-623.93045729015387</v>
      </c>
      <c r="AV32" s="20">
        <f t="shared" ref="AV32" si="138">+AV33++AV40+AV41+AV35</f>
        <v>94.471977447153947</v>
      </c>
      <c r="AW32" s="20">
        <f t="shared" ref="AW32" si="139">+AW33++AW40+AW41+AW35</f>
        <v>101.47135460363563</v>
      </c>
      <c r="AX32" s="20">
        <f t="shared" ref="AX32" si="140">+AX33++AX40+AX41+AX35</f>
        <v>320.88146815039488</v>
      </c>
      <c r="AY32" s="20">
        <f t="shared" ref="AY32" si="141">+AY33++AY40+AY41+AY35</f>
        <v>6.6131939203949983</v>
      </c>
      <c r="AZ32" s="20">
        <f t="shared" ref="AZ32" si="142">+AZ33++AZ40+AZ41+AZ35</f>
        <v>106.34145806208404</v>
      </c>
      <c r="BA32" s="20">
        <f t="shared" ref="BA32" si="143">+BA33++BA40+BA41+BA35</f>
        <v>-112.67334651627164</v>
      </c>
      <c r="BB32" s="20">
        <f t="shared" ref="BB32" si="144">+BB33++BB40+BB41+BB35</f>
        <v>42.323595913728688</v>
      </c>
      <c r="BC32" s="20">
        <f t="shared" ref="BC32" si="145">+BC33++BC40+BC41+BC35</f>
        <v>14.829618423727204</v>
      </c>
      <c r="BD32" s="20">
        <f t="shared" ref="BD32" si="146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47">+BH33++BH40+BH41+BH35</f>
        <v>97.213288800986788</v>
      </c>
      <c r="BI32" s="20">
        <f t="shared" ref="BI32" si="148">+BI33++BI40+BI41+BI35</f>
        <v>-215.38989777901327</v>
      </c>
      <c r="BJ32" s="20">
        <f t="shared" ref="BJ32" si="149">+BJ33++BJ40+BJ41+BJ35</f>
        <v>-17.627460669012592</v>
      </c>
      <c r="BK32" s="20">
        <f t="shared" ref="BK32" si="150">+BK33++BK40+BK41+BK35</f>
        <v>145.61283632098733</v>
      </c>
      <c r="BL32" s="20">
        <f t="shared" ref="BL32" si="151">+BL33++BL40+BL41+BL35</f>
        <v>41.027063671986383</v>
      </c>
      <c r="BM32" s="20">
        <f t="shared" ref="BM32" si="152">+BM33++BM40+BM41+BM35</f>
        <v>189.451818309987</v>
      </c>
      <c r="BN32" s="20">
        <f t="shared" ref="BN32" si="153">+BN33++BN40+BN41+BN35</f>
        <v>161.21043871098757</v>
      </c>
      <c r="BO32" s="20">
        <f t="shared" ref="BO32" si="154">+BO33++BO40+BO41+BO35</f>
        <v>-450.79336328901314</v>
      </c>
      <c r="BP32" s="20">
        <f t="shared" ref="BP32" si="155">+BP33++BP40+BP41+BP35</f>
        <v>-87.238354479013424</v>
      </c>
      <c r="BQ32" s="20">
        <f t="shared" ref="BQ32" si="156">+BQ33++BQ40+BQ41+BQ35</f>
        <v>49.493926840986653</v>
      </c>
      <c r="BR32" s="20">
        <f t="shared" ref="BR32" si="157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58">+BV33++BV40+BV41+BV35</f>
        <v>-93.935204618333657</v>
      </c>
      <c r="BW32" s="20">
        <f t="shared" ref="BW32" si="159">+BW33++BW40+BW41+BW35</f>
        <v>49.601603861666689</v>
      </c>
      <c r="BX32" s="20">
        <f t="shared" ref="BX32" si="160">+BX33++BX40+BX41+BX35</f>
        <v>-77.293064297333757</v>
      </c>
      <c r="BY32" s="20">
        <f t="shared" ref="BY32" si="161">+BY33++BY40+BY41+BY35</f>
        <v>346.64560596166655</v>
      </c>
      <c r="BZ32" s="20">
        <f t="shared" ref="BZ32" si="162">+BZ33++BZ40+BZ41+BZ35</f>
        <v>-256.99851912833344</v>
      </c>
      <c r="CA32" s="20">
        <f t="shared" ref="CA32" si="163">+CA33++CA40+CA41+CA35</f>
        <v>-83.419452028333367</v>
      </c>
      <c r="CB32" s="20">
        <f t="shared" ref="CB32" si="164">+CB33++CB40+CB41+CB35</f>
        <v>-84.820182968333881</v>
      </c>
      <c r="CC32" s="20">
        <f t="shared" ref="CC32" si="165">+CC33++CC40+CC41+CC35</f>
        <v>-5.489469308332616</v>
      </c>
      <c r="CD32" s="20">
        <f t="shared" ref="CD32" si="166">+CD33++CD40+CD41+CD35</f>
        <v>-140.29771837833303</v>
      </c>
      <c r="CE32" s="20">
        <f t="shared" ref="CE32" si="167">+CE33++CE40+CE41+CE35</f>
        <v>101.09780489166654</v>
      </c>
      <c r="CF32" s="20">
        <f t="shared" ref="CF32" si="168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69">+CJ33++CJ40+CJ41+CJ35</f>
        <v>-216.36041185733296</v>
      </c>
      <c r="CK32" s="20">
        <f t="shared" ref="CK32" si="170">+CK33++CK40+CK41+CK35</f>
        <v>-472.16797793738311</v>
      </c>
      <c r="CL32" s="20">
        <f t="shared" ref="CL32" si="171">+CL33++CL40+CL41+CL35</f>
        <v>122.78537359666677</v>
      </c>
      <c r="CM32" s="20">
        <f t="shared" ref="CM32" si="172">+CM33++CM40+CM41+CM35</f>
        <v>256.5381408106669</v>
      </c>
      <c r="CN32" s="20">
        <f t="shared" ref="CN32" si="173">+CN33++CN40+CN41+CN35</f>
        <v>-540.88617288933324</v>
      </c>
      <c r="CO32" s="20">
        <f t="shared" ref="CO32" si="174">+CO33++CO40+CO41+CO35</f>
        <v>145.54950071066662</v>
      </c>
      <c r="CP32" s="20">
        <f t="shared" ref="CP32" si="175">+CP33++CP40+CP41+CP35</f>
        <v>-121.40477863133296</v>
      </c>
      <c r="CQ32" s="20">
        <f t="shared" ref="CQ32" si="176">+CQ33++CQ40+CQ41+CQ35</f>
        <v>-427.19573167373346</v>
      </c>
      <c r="CR32" s="20">
        <f t="shared" ref="CR32" si="177">+CR33++CR40+CR41+CR35</f>
        <v>-69.913310988816022</v>
      </c>
      <c r="CS32" s="20">
        <f t="shared" ref="CS32" si="178">+CS33++CS40+CS41+CS35</f>
        <v>290.05011000666684</v>
      </c>
      <c r="CT32" s="20">
        <f t="shared" ref="CT32" si="179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80">+CX33++CX40+CX41+CX35</f>
        <v>-410.65241500472519</v>
      </c>
      <c r="CY32" s="20">
        <f t="shared" ref="CY32" si="181">+CY33++CY40+CY41+CY35</f>
        <v>89.23902023110017</v>
      </c>
      <c r="CZ32" s="20">
        <f t="shared" ref="CZ32" si="182">+CZ33++CZ40+CZ41+CZ35</f>
        <v>-214.34618074465021</v>
      </c>
      <c r="DA32" s="20">
        <f t="shared" ref="DA32" si="183">+DA33++DA40+DA41+DA35</f>
        <v>-72.810878732299614</v>
      </c>
      <c r="DB32" s="20">
        <f t="shared" ref="DB32" si="184">+DB33++DB40+DB41+DB35</f>
        <v>-11.988193054449908</v>
      </c>
      <c r="DC32" s="20">
        <f t="shared" ref="DC32" si="185">+DC33++DC40+DC41+DC35</f>
        <v>-271.22473311550004</v>
      </c>
      <c r="DD32" s="20">
        <f t="shared" ref="DD32" si="186">+DD33++DD40+DD41+DD35</f>
        <v>-166.7361084830749</v>
      </c>
      <c r="DE32" s="20">
        <f t="shared" ref="DE32" si="187">+DE33++DE40+DE41+DE35</f>
        <v>-222.59519286932496</v>
      </c>
      <c r="DF32" s="20">
        <f t="shared" ref="DF32" si="188">+DF33++DF40+DF41+DF35</f>
        <v>347.15972516526364</v>
      </c>
      <c r="DG32" s="20">
        <f t="shared" ref="DG32" si="189">+DG33++DG40+DG41+DG35</f>
        <v>399.36523710337747</v>
      </c>
      <c r="DH32" s="20">
        <f t="shared" ref="DH32" si="190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91">+DL33++DL40+DL41+DL35</f>
        <v>-201.90423565215082</v>
      </c>
      <c r="DM32" s="20">
        <f t="shared" ref="DM32" si="192">+DM33++DM40+DM41+DM35</f>
        <v>-38.553330907500651</v>
      </c>
      <c r="DN32" s="20">
        <f t="shared" ref="DN32" si="193">+DN33++DN40+DN41+DN35</f>
        <v>-239.41152299758454</v>
      </c>
      <c r="DO32" s="20">
        <f t="shared" ref="DO32" si="194">+DO33++DO40+DO41+DO35</f>
        <v>414.92554243912502</v>
      </c>
      <c r="DP32" s="20">
        <f t="shared" ref="DP32" si="195">+DP33++DP40+DP41+DP35</f>
        <v>-125.57912801276908</v>
      </c>
      <c r="DQ32" s="20">
        <f t="shared" ref="DQ32" si="196">+DQ33++DQ40+DQ41+DQ35</f>
        <v>-141.18610404998321</v>
      </c>
      <c r="DR32" s="20">
        <f t="shared" ref="DR32" si="197">+DR33++DR40+DR41+DR35</f>
        <v>-172.24299960346713</v>
      </c>
      <c r="DS32" s="20">
        <f t="shared" ref="DS32" si="198">+DS33++DS40+DS41+DS35</f>
        <v>399.31332259975011</v>
      </c>
      <c r="DT32" s="20">
        <f t="shared" ref="DT32" si="199">+DT33++DT40+DT41+DT35</f>
        <v>132.51345146874965</v>
      </c>
      <c r="DU32" s="20">
        <f t="shared" ref="DU32" si="200">+DU33++DU40+DU41+DU35</f>
        <v>399.42427975480075</v>
      </c>
      <c r="DV32" s="20">
        <f t="shared" ref="DV32" si="201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202">+DZ33++DZ40+DZ41+DZ35</f>
        <v>-81.166795669999971</v>
      </c>
      <c r="EA32" s="20">
        <f t="shared" ref="EA32" si="203">+EA33++EA40+EA41+EA35</f>
        <v>-381.41426815</v>
      </c>
      <c r="EB32" s="20">
        <f t="shared" ref="EB32" si="204">+EB33++EB40+EB41+EB35</f>
        <v>-9.4108117400001845</v>
      </c>
      <c r="EC32" s="20">
        <f t="shared" ref="EC32" si="205">+EC33++EC40+EC41+EC35</f>
        <v>-106.6685327999997</v>
      </c>
      <c r="ED32" s="20">
        <f t="shared" ref="ED32" si="206">+ED33++ED40+ED41+ED35</f>
        <v>-15.9090308399999</v>
      </c>
      <c r="EE32" s="20">
        <f t="shared" ref="EE32" si="207">+EE33++EE40+EE41+EE35</f>
        <v>102.52887516000001</v>
      </c>
      <c r="EF32" s="20">
        <f t="shared" ref="EF32" si="208">+EF33++EF40+EF41+EF35</f>
        <v>-310.36685864000032</v>
      </c>
      <c r="EG32" s="20">
        <f t="shared" ref="EG32" si="209">+EG33++EG40+EG41+EG35</f>
        <v>-663.68602519333319</v>
      </c>
      <c r="EH32" s="20">
        <f t="shared" ref="EH32" si="210">+EH33++EH40+EH41+EH35</f>
        <v>181.23597404333307</v>
      </c>
      <c r="EI32" s="20">
        <f t="shared" ref="EI32" si="211">+EI33++EI40+EI41+EI35</f>
        <v>-518.46841957200013</v>
      </c>
      <c r="EJ32" s="20">
        <f t="shared" ref="EJ32" si="212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213">+EN33++EN40+EN41+EN35</f>
        <v>-348.35838143999956</v>
      </c>
      <c r="EO32" s="20">
        <f t="shared" ref="EO32" si="214">+EO33++EO40+EO41+EO35</f>
        <v>-427.27481372000045</v>
      </c>
      <c r="EP32" s="20">
        <f t="shared" ref="EP32" si="215">+EP33++EP40+EP41+EP35</f>
        <v>-85.175005540000143</v>
      </c>
      <c r="EQ32" s="20">
        <f t="shared" ref="EQ32" si="216">+EQ33++EQ40+EQ41+EQ35</f>
        <v>-95.313265879999904</v>
      </c>
      <c r="ER32" s="20">
        <f t="shared" ref="ER32" si="217">+ER33++ER40+ER41+ER35</f>
        <v>-241.06014535399981</v>
      </c>
      <c r="ES32" s="20">
        <f t="shared" ref="ES32" si="218">+ES33++ES40+ES41+ES35</f>
        <v>-441.68971065600022</v>
      </c>
      <c r="ET32" s="20">
        <f t="shared" ref="ET32" si="219">+ET33++ET40+ET41+ET35</f>
        <v>-140.75907513000126</v>
      </c>
      <c r="EU32" s="20">
        <f t="shared" ref="EU32" si="220">+EU33++EU40+EU41+EU35</f>
        <v>-34.044417629997895</v>
      </c>
      <c r="EV32" s="20">
        <f t="shared" ref="EV32" si="221">+EV33++EV40+EV41+EV35</f>
        <v>-0.58125819999986561</v>
      </c>
      <c r="EW32" s="20">
        <f t="shared" ref="EW32" si="222">+EW33++EW40+EW41+EW35</f>
        <v>142.58401806850011</v>
      </c>
      <c r="EX32" s="20">
        <f t="shared" ref="EX32" si="223">+EX33++EX40+EX41+EX35</f>
        <v>50.582789357124966</v>
      </c>
      <c r="EY32" s="20">
        <f t="shared" si="10"/>
        <v>-1858.0771220343738</v>
      </c>
      <c r="EZ32" s="574"/>
      <c r="FA32" s="20">
        <f>+FA33++FA40+FA41+FA35</f>
        <v>-353.1335843600026</v>
      </c>
      <c r="FB32" s="20">
        <f t="shared" ref="FB32:FL32" si="224">+FB33++FB40+FB41+FB35</f>
        <v>-291.92224623999823</v>
      </c>
      <c r="FC32" s="20">
        <f t="shared" si="224"/>
        <v>-50.232489120000764</v>
      </c>
      <c r="FD32" s="20">
        <f t="shared" si="224"/>
        <v>207.81210726000029</v>
      </c>
      <c r="FE32" s="20">
        <f t="shared" si="224"/>
        <v>-222.77698455999996</v>
      </c>
      <c r="FF32" s="20">
        <f t="shared" si="224"/>
        <v>-309.80730105000043</v>
      </c>
      <c r="FG32" s="20">
        <f t="shared" si="224"/>
        <v>-60.298634970000137</v>
      </c>
      <c r="FH32" s="20">
        <f t="shared" si="224"/>
        <v>-56.293325310000171</v>
      </c>
      <c r="FI32" s="20">
        <f t="shared" si="224"/>
        <v>41.846613580000621</v>
      </c>
      <c r="FJ32" s="20">
        <f t="shared" si="224"/>
        <v>-165.13100569000042</v>
      </c>
      <c r="FK32" s="20">
        <f t="shared" si="224"/>
        <v>-10.136126880000063</v>
      </c>
      <c r="FL32" s="20">
        <f t="shared" si="224"/>
        <v>-32.76198708999965</v>
      </c>
      <c r="FM32" s="20">
        <f t="shared" si="11"/>
        <v>-1302.8349644300015</v>
      </c>
      <c r="FO32" s="20">
        <f>+FO33++FO40+FO41+FO35</f>
        <v>-197.03668181000057</v>
      </c>
      <c r="FP32" s="20">
        <f t="shared" ref="FP32:FQ32" si="225">+FP33++FP40+FP41+FP35</f>
        <v>-151.90379998999992</v>
      </c>
      <c r="FQ32" s="20">
        <f t="shared" si="225"/>
        <v>-12.127436398000214</v>
      </c>
      <c r="FR32" s="20">
        <f>+SUM(FO32:FQ32)</f>
        <v>-361.06791819800071</v>
      </c>
    </row>
    <row r="33" spans="2:174" x14ac:dyDescent="0.25">
      <c r="B33" s="692" t="s">
        <v>99</v>
      </c>
      <c r="C33" s="15">
        <v>82.932777165153311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474.25037489374284</v>
      </c>
      <c r="O33" s="15">
        <f t="shared" si="0"/>
        <v>1603.3257783580191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252.20548212441003</v>
      </c>
      <c r="AC33" s="15">
        <f t="shared" si="1"/>
        <v>1041.0099901931339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-6.3860523839354641</v>
      </c>
      <c r="AQ33" s="15">
        <f t="shared" si="2"/>
        <v>288.76288600898999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-422.89012703775688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898.5685578989478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143.35903048290857</v>
      </c>
      <c r="DZ33" s="15">
        <v>92.148957884711535</v>
      </c>
      <c r="EA33" s="15">
        <v>-109.77946410355423</v>
      </c>
      <c r="EB33" s="15">
        <v>24.420121387035351</v>
      </c>
      <c r="EC33" s="15">
        <v>197.90925892524024</v>
      </c>
      <c r="ED33" s="15">
        <v>46.56319787999746</v>
      </c>
      <c r="EE33" s="15">
        <v>91.878837753310791</v>
      </c>
      <c r="EF33" s="15">
        <v>-121.64401345823444</v>
      </c>
      <c r="EG33" s="15">
        <v>-223.12669536333317</v>
      </c>
      <c r="EH33" s="15">
        <v>150.03436490333456</v>
      </c>
      <c r="EI33" s="15">
        <v>-5.3684136778556422</v>
      </c>
      <c r="EJ33" s="15">
        <v>104.75175267472071</v>
      </c>
      <c r="EK33" s="15">
        <f t="shared" si="9"/>
        <v>391.14693528828172</v>
      </c>
      <c r="EL33" s="16"/>
      <c r="EM33" s="15">
        <v>-84.391915841693788</v>
      </c>
      <c r="EN33" s="15">
        <v>-324.39978163529025</v>
      </c>
      <c r="EO33" s="15">
        <v>-67.139067047648041</v>
      </c>
      <c r="EP33" s="15">
        <v>-86.291747393018795</v>
      </c>
      <c r="EQ33" s="15">
        <v>-149.99823338799695</v>
      </c>
      <c r="ER33" s="15">
        <v>-65.262713605406304</v>
      </c>
      <c r="ES33" s="15">
        <v>-212.45100790986896</v>
      </c>
      <c r="ET33" s="15">
        <v>-242.63243570000066</v>
      </c>
      <c r="EU33" s="15">
        <v>-132.33733820241162</v>
      </c>
      <c r="EV33" s="15">
        <v>369.44913277702074</v>
      </c>
      <c r="EW33" s="15">
        <v>-128.71673759150144</v>
      </c>
      <c r="EX33" s="15">
        <v>-367.60150685287454</v>
      </c>
      <c r="EY33" s="15">
        <f t="shared" si="10"/>
        <v>-1491.7733523906909</v>
      </c>
      <c r="EZ33" s="16"/>
      <c r="FA33" s="15">
        <v>-150.03115271929528</v>
      </c>
      <c r="FB33" s="15">
        <v>-106.08842647108958</v>
      </c>
      <c r="FC33" s="15">
        <v>157.21341413940013</v>
      </c>
      <c r="FD33" s="15">
        <v>144.46057897284982</v>
      </c>
      <c r="FE33" s="15">
        <v>33.759544810345687</v>
      </c>
      <c r="FF33" s="15">
        <v>53.245384852719013</v>
      </c>
      <c r="FG33" s="15">
        <v>205.07245658697138</v>
      </c>
      <c r="FH33" s="15">
        <v>331.07197456158326</v>
      </c>
      <c r="FI33" s="15">
        <v>269.96944566548245</v>
      </c>
      <c r="FJ33" s="15">
        <v>68.705979632087889</v>
      </c>
      <c r="FK33" s="15">
        <v>188.22973779208797</v>
      </c>
      <c r="FL33" s="15">
        <v>484.13141508088484</v>
      </c>
      <c r="FM33" s="15">
        <f t="shared" si="11"/>
        <v>1679.7403529040275</v>
      </c>
      <c r="FO33" s="15">
        <v>-74.585949769459432</v>
      </c>
      <c r="FP33" s="15">
        <v>56.924832139096452</v>
      </c>
      <c r="FQ33" s="15">
        <v>224.73590334948182</v>
      </c>
      <c r="FR33" s="15">
        <f>+SUM(FO33:FQ33)</f>
        <v>207.07478571911884</v>
      </c>
    </row>
    <row r="34" spans="2:174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-406.7282817386548</v>
      </c>
      <c r="O34" s="15">
        <f t="shared" si="0"/>
        <v>-172.71722429687122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-232.40856456999754</v>
      </c>
      <c r="AB34" s="15">
        <v>256.5660310240828</v>
      </c>
      <c r="AC34" s="15">
        <f t="shared" si="1"/>
        <v>-436.15657533923286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369.38308496421416</v>
      </c>
      <c r="AQ34" s="15">
        <f t="shared" si="2"/>
        <v>617.98352529434703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7.469018337005366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1084.6778766213315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55.613337229995636</v>
      </c>
      <c r="DZ34" s="15">
        <v>5.7161316446192814</v>
      </c>
      <c r="EA34" s="15">
        <v>-16.822980150003673</v>
      </c>
      <c r="EB34" s="15">
        <v>28.530625550004288</v>
      </c>
      <c r="EC34" s="15">
        <v>-48.592653611288597</v>
      </c>
      <c r="ED34" s="15">
        <v>91.201839060002271</v>
      </c>
      <c r="EE34" s="15">
        <v>-145.32727887699573</v>
      </c>
      <c r="EF34" s="15">
        <v>-153.29087307905957</v>
      </c>
      <c r="EG34" s="15">
        <v>-198.34863526334095</v>
      </c>
      <c r="EH34" s="15">
        <v>142.77979268334252</v>
      </c>
      <c r="EI34" s="15">
        <v>7.0804846299924975</v>
      </c>
      <c r="EJ34" s="15">
        <v>226.00215481000785</v>
      </c>
      <c r="EK34" s="15">
        <f t="shared" si="9"/>
        <v>-5.4580553727241465</v>
      </c>
      <c r="EL34" s="16"/>
      <c r="EM34" s="15">
        <v>-151.57702633199364</v>
      </c>
      <c r="EN34" s="15">
        <v>90.743233749996818</v>
      </c>
      <c r="EO34" s="15">
        <v>18.632558482355762</v>
      </c>
      <c r="EP34" s="15">
        <v>-234.4663393480073</v>
      </c>
      <c r="EQ34" s="15">
        <v>-44.986780878002605</v>
      </c>
      <c r="ER34" s="15">
        <v>-81.980086077269505</v>
      </c>
      <c r="ES34" s="15">
        <v>30.410577201995807</v>
      </c>
      <c r="ET34" s="15">
        <v>-27.762472363986831</v>
      </c>
      <c r="EU34" s="15">
        <v>-10.692350966017898</v>
      </c>
      <c r="EV34" s="15">
        <v>-81.143745215384456</v>
      </c>
      <c r="EW34" s="15">
        <v>-75.325835481497052</v>
      </c>
      <c r="EX34" s="15">
        <v>-94.435524454875576</v>
      </c>
      <c r="EY34" s="15">
        <f t="shared" si="10"/>
        <v>-662.58379168268652</v>
      </c>
      <c r="EZ34" s="16"/>
      <c r="FA34" s="15">
        <v>59.778583680713382</v>
      </c>
      <c r="FB34" s="15">
        <v>86.325997838904925</v>
      </c>
      <c r="FC34" s="15">
        <v>52.181162110000741</v>
      </c>
      <c r="FD34" s="15">
        <v>75.223484878331419</v>
      </c>
      <c r="FE34" s="15">
        <v>-135.2573284257378</v>
      </c>
      <c r="FF34" s="15">
        <v>-120.85114868545438</v>
      </c>
      <c r="FG34" s="15">
        <v>-49.334352763733477</v>
      </c>
      <c r="FH34" s="15">
        <v>158.58399757032828</v>
      </c>
      <c r="FI34" s="15">
        <v>53.054244415619024</v>
      </c>
      <c r="FJ34" s="15">
        <v>-162.38918897000653</v>
      </c>
      <c r="FK34" s="15">
        <v>100.96631053751508</v>
      </c>
      <c r="FL34" s="15">
        <v>51.863813670890579</v>
      </c>
      <c r="FM34" s="15">
        <f t="shared" si="11"/>
        <v>170.14557585737126</v>
      </c>
      <c r="FO34" s="737">
        <v>-31.647623659449835</v>
      </c>
      <c r="FP34" s="15">
        <v>15.275805160224536</v>
      </c>
      <c r="FQ34" s="15">
        <v>28.708955427492185</v>
      </c>
      <c r="FR34" s="15">
        <f>+SUM(FO34:FQ34)</f>
        <v>12.337136928266887</v>
      </c>
    </row>
    <row r="35" spans="2:174" x14ac:dyDescent="0.25">
      <c r="B35" s="692" t="s">
        <v>685</v>
      </c>
      <c r="C35" s="15">
        <f>+SUM(C36:C39)</f>
        <v>-217.9220832393888</v>
      </c>
      <c r="D35" s="15">
        <f t="shared" ref="D35:N35" si="226">+SUM(D36:D39)</f>
        <v>-89.856123231042986</v>
      </c>
      <c r="E35" s="15">
        <f t="shared" si="226"/>
        <v>-759.10637841999949</v>
      </c>
      <c r="F35" s="15">
        <f t="shared" si="226"/>
        <v>-173.08422618999998</v>
      </c>
      <c r="G35" s="15">
        <f t="shared" si="226"/>
        <v>-226.69096739999998</v>
      </c>
      <c r="H35" s="15">
        <f t="shared" si="226"/>
        <v>-9.1624241702412235</v>
      </c>
      <c r="I35" s="15">
        <f t="shared" si="226"/>
        <v>-244.16225254</v>
      </c>
      <c r="J35" s="15">
        <f t="shared" si="226"/>
        <v>-161.36512956999948</v>
      </c>
      <c r="K35" s="15">
        <f t="shared" si="226"/>
        <v>-236.47224088999937</v>
      </c>
      <c r="L35" s="15">
        <f t="shared" si="226"/>
        <v>-505.93260380000027</v>
      </c>
      <c r="M35" s="15">
        <f t="shared" si="226"/>
        <v>-226.15301871000148</v>
      </c>
      <c r="N35" s="15">
        <f t="shared" si="226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27">+SUM(R36:R39)</f>
        <v>-133.34033908999942</v>
      </c>
      <c r="S35" s="15">
        <f t="shared" si="227"/>
        <v>-343.30691506999915</v>
      </c>
      <c r="T35" s="15">
        <f t="shared" si="227"/>
        <v>-208.493841740682</v>
      </c>
      <c r="U35" s="15">
        <f t="shared" si="227"/>
        <v>-270.31813781000034</v>
      </c>
      <c r="V35" s="15">
        <f t="shared" si="227"/>
        <v>-222.68299919599539</v>
      </c>
      <c r="W35" s="15">
        <f t="shared" si="227"/>
        <v>-246.45290782673163</v>
      </c>
      <c r="X35" s="15">
        <f t="shared" si="227"/>
        <v>-254.18503181000261</v>
      </c>
      <c r="Y35" s="15">
        <f t="shared" si="227"/>
        <v>-270.08647708999706</v>
      </c>
      <c r="Z35" s="15">
        <f t="shared" si="227"/>
        <v>-130.7078617599978</v>
      </c>
      <c r="AA35" s="15">
        <f t="shared" si="227"/>
        <v>-203.8283609100032</v>
      </c>
      <c r="AB35" s="15">
        <f t="shared" si="227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28">+SUM(AF36:AF39)</f>
        <v>-70.778883860006019</v>
      </c>
      <c r="AG35" s="15">
        <f t="shared" si="228"/>
        <v>-373.78140617999372</v>
      </c>
      <c r="AH35" s="15">
        <f t="shared" si="228"/>
        <v>-128.47134991000041</v>
      </c>
      <c r="AI35" s="15">
        <f t="shared" si="228"/>
        <v>-99.428131940000554</v>
      </c>
      <c r="AJ35" s="15">
        <f t="shared" si="228"/>
        <v>-196.25885502109892</v>
      </c>
      <c r="AK35" s="15">
        <f t="shared" si="228"/>
        <v>-144.74443345000029</v>
      </c>
      <c r="AL35" s="15">
        <f t="shared" si="228"/>
        <v>-95.203267375562916</v>
      </c>
      <c r="AM35" s="15">
        <f t="shared" si="228"/>
        <v>-121.12870094111568</v>
      </c>
      <c r="AN35" s="15">
        <f t="shared" si="228"/>
        <v>-134.50665195331328</v>
      </c>
      <c r="AO35" s="15">
        <f t="shared" si="228"/>
        <v>-109.40948664047322</v>
      </c>
      <c r="AP35" s="15">
        <f t="shared" si="228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29">+SUM(AT36:AT39)</f>
        <v>-59.852988701043785</v>
      </c>
      <c r="AU35" s="15">
        <f t="shared" si="229"/>
        <v>-150.97094443999941</v>
      </c>
      <c r="AV35" s="15">
        <f t="shared" si="229"/>
        <v>36.735172960000355</v>
      </c>
      <c r="AW35" s="15">
        <f t="shared" si="229"/>
        <v>-341.72803941999564</v>
      </c>
      <c r="AX35" s="15">
        <f t="shared" si="229"/>
        <v>345.22369038666795</v>
      </c>
      <c r="AY35" s="15">
        <f t="shared" si="229"/>
        <v>-43.928168949998053</v>
      </c>
      <c r="AZ35" s="15">
        <f t="shared" si="229"/>
        <v>3.8875372199983644</v>
      </c>
      <c r="BA35" s="15">
        <f t="shared" si="229"/>
        <v>-54.790133100000787</v>
      </c>
      <c r="BB35" s="15">
        <f t="shared" si="229"/>
        <v>4.9931804799999782</v>
      </c>
      <c r="BC35" s="15">
        <f t="shared" si="229"/>
        <v>5.0509827100009517</v>
      </c>
      <c r="BD35" s="15">
        <f t="shared" si="229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30">+SUM(BH36:BH39)</f>
        <v>-39.313292210000213</v>
      </c>
      <c r="BI35" s="15">
        <f t="shared" si="230"/>
        <v>-486.67488740000033</v>
      </c>
      <c r="BJ35" s="15">
        <f t="shared" si="230"/>
        <v>-35.974244350002266</v>
      </c>
      <c r="BK35" s="15">
        <f t="shared" si="230"/>
        <v>16.421248840002335</v>
      </c>
      <c r="BL35" s="15">
        <f t="shared" si="230"/>
        <v>-109.24169885675641</v>
      </c>
      <c r="BM35" s="15">
        <f t="shared" si="230"/>
        <v>-65.180369768390577</v>
      </c>
      <c r="BN35" s="15">
        <f t="shared" si="230"/>
        <v>-57.677396971610243</v>
      </c>
      <c r="BO35" s="15">
        <f t="shared" si="230"/>
        <v>-44.133236251256292</v>
      </c>
      <c r="BP35" s="15">
        <f t="shared" si="230"/>
        <v>-81.001114942309812</v>
      </c>
      <c r="BQ35" s="15">
        <f t="shared" si="230"/>
        <v>-26.884929398390746</v>
      </c>
      <c r="BR35" s="15">
        <f t="shared" si="230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31">+SUM(BV36:BV39)</f>
        <v>-27.328407422435816</v>
      </c>
      <c r="BW35" s="15">
        <f t="shared" si="231"/>
        <v>96.783955245654454</v>
      </c>
      <c r="BX35" s="15">
        <f t="shared" si="231"/>
        <v>58.091479161608021</v>
      </c>
      <c r="BY35" s="15">
        <f t="shared" si="231"/>
        <v>231.20085106160968</v>
      </c>
      <c r="BZ35" s="15">
        <f t="shared" si="231"/>
        <v>-292.84190629839179</v>
      </c>
      <c r="CA35" s="15">
        <f t="shared" si="231"/>
        <v>-67.317901858390627</v>
      </c>
      <c r="CB35" s="15">
        <f t="shared" si="231"/>
        <v>-25.296360848390862</v>
      </c>
      <c r="CC35" s="15">
        <f t="shared" si="231"/>
        <v>-64.915108118391458</v>
      </c>
      <c r="CD35" s="15">
        <f t="shared" si="231"/>
        <v>-72.292668818391917</v>
      </c>
      <c r="CE35" s="15">
        <f t="shared" si="231"/>
        <v>24.699117891610726</v>
      </c>
      <c r="CF35" s="15">
        <f t="shared" si="231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32">+SUM(CJ36:CJ39)</f>
        <v>-133.0318825383917</v>
      </c>
      <c r="CK35" s="15">
        <f t="shared" si="232"/>
        <v>-524.33503788838948</v>
      </c>
      <c r="CL35" s="15">
        <f t="shared" si="232"/>
        <v>265.42464255160655</v>
      </c>
      <c r="CM35" s="15">
        <f t="shared" si="232"/>
        <v>172.00817290336045</v>
      </c>
      <c r="CN35" s="15">
        <f t="shared" si="232"/>
        <v>-485.52967507014296</v>
      </c>
      <c r="CO35" s="15">
        <f t="shared" si="232"/>
        <v>-68.126380528389248</v>
      </c>
      <c r="CP35" s="15">
        <f t="shared" si="232"/>
        <v>121.24897431331576</v>
      </c>
      <c r="CQ35" s="15">
        <f t="shared" si="232"/>
        <v>-346.44330799009714</v>
      </c>
      <c r="CR35" s="15">
        <f t="shared" si="232"/>
        <v>-180.25532235839322</v>
      </c>
      <c r="CS35" s="15">
        <f t="shared" si="232"/>
        <v>-88.003998095643936</v>
      </c>
      <c r="CT35" s="15">
        <f t="shared" si="232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33">+SUM(CX36:CX39)</f>
        <v>-312.89970752839218</v>
      </c>
      <c r="CY35" s="15">
        <f t="shared" si="233"/>
        <v>78.40646468161134</v>
      </c>
      <c r="CZ35" s="15">
        <f t="shared" si="233"/>
        <v>-0.55948828839164833</v>
      </c>
      <c r="DA35" s="15">
        <f t="shared" si="233"/>
        <v>200.09777063855478</v>
      </c>
      <c r="DB35" s="15">
        <f t="shared" si="233"/>
        <v>-145.70020803839085</v>
      </c>
      <c r="DC35" s="15">
        <f t="shared" si="233"/>
        <v>-274.30784203921064</v>
      </c>
      <c r="DD35" s="15">
        <f t="shared" si="233"/>
        <v>13.001890361610833</v>
      </c>
      <c r="DE35" s="15">
        <f t="shared" si="233"/>
        <v>-65.756144573047862</v>
      </c>
      <c r="DF35" s="15">
        <f t="shared" si="233"/>
        <v>-3.9823066126666617</v>
      </c>
      <c r="DG35" s="15">
        <f t="shared" si="233"/>
        <v>-149.42094471796895</v>
      </c>
      <c r="DH35" s="15">
        <f t="shared" si="233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34">+SUM(DL36:DL39)</f>
        <v>153.06964443000027</v>
      </c>
      <c r="DM35" s="15">
        <f t="shared" si="234"/>
        <v>231.45333961502854</v>
      </c>
      <c r="DN35" s="15">
        <f t="shared" si="234"/>
        <v>-144.63352647041023</v>
      </c>
      <c r="DO35" s="15">
        <f t="shared" si="234"/>
        <v>99.95342573160012</v>
      </c>
      <c r="DP35" s="15">
        <f t="shared" si="234"/>
        <v>-3.680369479598653</v>
      </c>
      <c r="DQ35" s="15">
        <f t="shared" si="234"/>
        <v>-197.88579435830098</v>
      </c>
      <c r="DR35" s="15">
        <f t="shared" si="234"/>
        <v>68.579029218032062</v>
      </c>
      <c r="DS35" s="15">
        <f t="shared" si="234"/>
        <v>72.149039548663168</v>
      </c>
      <c r="DT35" s="15">
        <f t="shared" si="234"/>
        <v>265.63489931840684</v>
      </c>
      <c r="DU35" s="15">
        <f t="shared" si="234"/>
        <v>194.72041236671436</v>
      </c>
      <c r="DV35" s="15">
        <f t="shared" si="234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35">+SUM(DZ36:DZ39)</f>
        <v>-87.248018554711479</v>
      </c>
      <c r="EA35" s="15">
        <f t="shared" si="235"/>
        <v>-238.22729804644581</v>
      </c>
      <c r="EB35" s="15">
        <f t="shared" si="235"/>
        <v>12.506653872964506</v>
      </c>
      <c r="EC35" s="15">
        <f t="shared" si="235"/>
        <v>-312.1473077252399</v>
      </c>
      <c r="ED35" s="15">
        <f t="shared" si="235"/>
        <v>-42.407295719997421</v>
      </c>
      <c r="EE35" s="15">
        <f t="shared" si="235"/>
        <v>4.8022564066892244</v>
      </c>
      <c r="EF35" s="15">
        <f t="shared" si="235"/>
        <v>-131.99870818176578</v>
      </c>
      <c r="EG35" s="15">
        <f t="shared" si="235"/>
        <v>-355.22146983000016</v>
      </c>
      <c r="EH35" s="15">
        <f t="shared" si="235"/>
        <v>31.64019513999861</v>
      </c>
      <c r="EI35" s="15">
        <f t="shared" si="235"/>
        <v>-488.2430788941445</v>
      </c>
      <c r="EJ35" s="15">
        <f t="shared" si="235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36">+SUM(EN36:EN39)</f>
        <v>-168.39367680470929</v>
      </c>
      <c r="EO35" s="15">
        <f t="shared" si="236"/>
        <v>-359.73033067235235</v>
      </c>
      <c r="EP35" s="15">
        <f t="shared" si="236"/>
        <v>11.978483853018474</v>
      </c>
      <c r="EQ35" s="15">
        <f t="shared" si="236"/>
        <v>31.804916507997177</v>
      </c>
      <c r="ER35" s="15">
        <f t="shared" si="236"/>
        <v>-117.91930674859356</v>
      </c>
      <c r="ES35" s="15">
        <f t="shared" si="236"/>
        <v>-231.39536574613123</v>
      </c>
      <c r="ET35" s="15">
        <f t="shared" si="236"/>
        <v>142.39254256999951</v>
      </c>
      <c r="EU35" s="15">
        <f t="shared" si="236"/>
        <v>110.60130757241365</v>
      </c>
      <c r="EV35" s="15">
        <f t="shared" si="236"/>
        <v>-423.89064497702066</v>
      </c>
      <c r="EW35" s="15">
        <f t="shared" si="236"/>
        <v>201.50225366000157</v>
      </c>
      <c r="EX35" s="15">
        <f t="shared" si="236"/>
        <v>269.84189520999951</v>
      </c>
      <c r="EY35" s="15">
        <f t="shared" si="10"/>
        <v>-613.09532364368317</v>
      </c>
      <c r="EZ35" s="16"/>
      <c r="FA35" s="15">
        <f t="shared" ref="FA35:FL35" si="237">+SUM(FA36:FA39)</f>
        <v>-279.4040876407073</v>
      </c>
      <c r="FB35" s="15">
        <f t="shared" si="237"/>
        <v>-259.00845476890868</v>
      </c>
      <c r="FC35" s="15">
        <f t="shared" si="237"/>
        <v>-237.26440325940086</v>
      </c>
      <c r="FD35" s="15">
        <f t="shared" si="237"/>
        <v>-16.152655712849537</v>
      </c>
      <c r="FE35" s="15">
        <f t="shared" si="237"/>
        <v>-137.12716337034567</v>
      </c>
      <c r="FF35" s="15">
        <f t="shared" si="237"/>
        <v>-215.10245790271941</v>
      </c>
      <c r="FG35" s="15">
        <f t="shared" si="237"/>
        <v>-256.04675255697157</v>
      </c>
      <c r="FH35" s="15">
        <f t="shared" si="237"/>
        <v>-372.61776887158339</v>
      </c>
      <c r="FI35" s="15">
        <f t="shared" si="237"/>
        <v>-169.76970308548192</v>
      </c>
      <c r="FJ35" s="15">
        <f t="shared" si="237"/>
        <v>-181.42031832208824</v>
      </c>
      <c r="FK35" s="15">
        <f t="shared" si="237"/>
        <v>-236.31838167208798</v>
      </c>
      <c r="FL35" s="15">
        <f t="shared" si="237"/>
        <v>-483.98714817088461</v>
      </c>
      <c r="FM35" s="15">
        <f t="shared" si="11"/>
        <v>-2844.2192953340295</v>
      </c>
      <c r="FO35" s="15">
        <f>+SUM(FO36:FO39)</f>
        <v>-109.99103204054103</v>
      </c>
      <c r="FP35" s="15">
        <f t="shared" ref="FP35:FQ35" si="238">+SUM(FP36:FP39)</f>
        <v>-205.60047912909647</v>
      </c>
      <c r="FQ35" s="15">
        <f t="shared" si="238"/>
        <v>-290.83026874748185</v>
      </c>
      <c r="FR35" s="15">
        <f>+SUM(FO35:FQ35)</f>
        <v>-606.42177991711935</v>
      </c>
    </row>
    <row r="36" spans="2:174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>
        <v>200</v>
      </c>
      <c r="EQ36" s="15">
        <v>192.88166666999999</v>
      </c>
      <c r="ER36" s="15">
        <v>162.41333333</v>
      </c>
      <c r="ES36" s="15">
        <v>0</v>
      </c>
      <c r="ET36" s="15">
        <v>0</v>
      </c>
      <c r="EU36" s="15">
        <v>0</v>
      </c>
      <c r="EV36" s="15">
        <v>-150</v>
      </c>
      <c r="EW36" s="15">
        <v>0</v>
      </c>
      <c r="EX36" s="15">
        <v>150.57770833000001</v>
      </c>
      <c r="EY36" s="15">
        <f t="shared" si="10"/>
        <v>555.87270833000002</v>
      </c>
      <c r="EZ36" s="16"/>
      <c r="FA36" s="15">
        <v>0</v>
      </c>
      <c r="FB36" s="15">
        <v>-50</v>
      </c>
      <c r="FC36" s="15">
        <v>-177.32946919999998</v>
      </c>
      <c r="FD36" s="15">
        <v>0</v>
      </c>
      <c r="FE36" s="15">
        <v>178.17613889</v>
      </c>
      <c r="FF36" s="15">
        <v>40.343049999999998</v>
      </c>
      <c r="FG36" s="15">
        <v>-34.072995909999996</v>
      </c>
      <c r="FH36" s="15">
        <v>-53.664244840000002</v>
      </c>
      <c r="FI36" s="15">
        <v>10.202999999999999</v>
      </c>
      <c r="FJ36" s="15">
        <v>0</v>
      </c>
      <c r="FK36" s="15">
        <v>-209.75822015</v>
      </c>
      <c r="FL36" s="15">
        <v>-38.678920920000003</v>
      </c>
      <c r="FM36" s="15">
        <f t="shared" si="11"/>
        <v>-334.78166212999997</v>
      </c>
      <c r="FO36" s="15">
        <v>-0.23298357000000003</v>
      </c>
      <c r="FP36" s="15">
        <v>1.4437975499999993</v>
      </c>
      <c r="FQ36" s="15">
        <v>17.24536591</v>
      </c>
      <c r="FR36" s="15">
        <f>+SUM(FO36:FQ36)</f>
        <v>18.456179890000001</v>
      </c>
    </row>
    <row r="37" spans="2:174" x14ac:dyDescent="0.25">
      <c r="B37" s="707" t="s">
        <v>684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>
        <v>-150.36272197200003</v>
      </c>
      <c r="EQ37" s="15">
        <v>-137.45398276199998</v>
      </c>
      <c r="ER37" s="15">
        <v>-146.46182756672619</v>
      </c>
      <c r="ES37" s="15">
        <v>-138.96177685800001</v>
      </c>
      <c r="ET37" s="15">
        <v>144.75026131999999</v>
      </c>
      <c r="EU37" s="15">
        <v>136.35084331999997</v>
      </c>
      <c r="EV37" s="15">
        <v>-245.77945531460779</v>
      </c>
      <c r="EW37" s="15">
        <v>92.100477300000009</v>
      </c>
      <c r="EX37" s="15">
        <v>92.402344040000031</v>
      </c>
      <c r="EY37" s="15">
        <f t="shared" si="10"/>
        <v>-818.71425563368496</v>
      </c>
      <c r="EZ37" s="16"/>
      <c r="FA37" s="15">
        <v>-175.90185045070623</v>
      </c>
      <c r="FB37" s="15">
        <v>-120.46806218891078</v>
      </c>
      <c r="FC37" s="15">
        <v>-15.715554940000018</v>
      </c>
      <c r="FD37" s="15">
        <v>0.68209637166432913</v>
      </c>
      <c r="FE37" s="15">
        <v>-281.40112319425901</v>
      </c>
      <c r="FF37" s="15">
        <v>-217.08349726455899</v>
      </c>
      <c r="FG37" s="15">
        <v>-155.11484779625098</v>
      </c>
      <c r="FH37" s="15">
        <v>-297.91693787033842</v>
      </c>
      <c r="FI37" s="15">
        <v>-150.90767620560723</v>
      </c>
      <c r="FJ37" s="15">
        <v>-180.17053716999999</v>
      </c>
      <c r="FK37" s="15">
        <v>-49.791813917514212</v>
      </c>
      <c r="FL37" s="15">
        <v>-490.91579824088723</v>
      </c>
      <c r="FM37" s="15">
        <f t="shared" si="11"/>
        <v>-2134.7056028673687</v>
      </c>
      <c r="FO37" s="15">
        <v>-151.4188902205388</v>
      </c>
      <c r="FP37" s="15">
        <v>-206.86293252025581</v>
      </c>
      <c r="FQ37" s="15">
        <v>-325.60303575748122</v>
      </c>
      <c r="FR37" s="15">
        <f>+SUM(FO37:FQ37)</f>
        <v>-683.88485849827589</v>
      </c>
    </row>
    <row r="38" spans="2:174" x14ac:dyDescent="0.25">
      <c r="B38" s="707" t="s">
        <v>688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127.02194773000001</v>
      </c>
      <c r="EX38" s="15">
        <v>0</v>
      </c>
      <c r="EY38" s="15"/>
      <c r="EZ38" s="16"/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v>0</v>
      </c>
      <c r="FK38" s="15">
        <v>0</v>
      </c>
      <c r="FL38" s="15">
        <v>0</v>
      </c>
      <c r="FM38" s="15"/>
      <c r="FO38" s="15">
        <v>0</v>
      </c>
      <c r="FP38" s="15">
        <v>0</v>
      </c>
      <c r="FQ38" s="15">
        <v>0</v>
      </c>
      <c r="FR38" s="15"/>
    </row>
    <row r="39" spans="2:174" ht="17.25" x14ac:dyDescent="0.25">
      <c r="B39" s="707" t="s">
        <v>692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>
        <v>-37.658794174981495</v>
      </c>
      <c r="EQ39" s="15">
        <v>-23.622767400002829</v>
      </c>
      <c r="ER39" s="15">
        <v>-133.87081251186737</v>
      </c>
      <c r="ES39" s="15">
        <v>-92.433588888131226</v>
      </c>
      <c r="ET39" s="15">
        <v>-2.3577187500004868</v>
      </c>
      <c r="EU39" s="15">
        <v>-25.749535747586322</v>
      </c>
      <c r="EV39" s="15">
        <v>-28.111189662412897</v>
      </c>
      <c r="EW39" s="15">
        <v>-17.620171369998445</v>
      </c>
      <c r="EX39" s="15">
        <v>26.861842839999468</v>
      </c>
      <c r="EY39" s="15">
        <f>+SUM(EM39:EX39)</f>
        <v>-477.27572406999843</v>
      </c>
      <c r="EZ39" s="16"/>
      <c r="FA39" s="15">
        <v>-103.5022371900011</v>
      </c>
      <c r="FB39" s="15">
        <v>-88.540392579997928</v>
      </c>
      <c r="FC39" s="15">
        <v>-44.219379119400855</v>
      </c>
      <c r="FD39" s="15">
        <v>-16.834752084513866</v>
      </c>
      <c r="FE39" s="15">
        <v>-33.90217906608666</v>
      </c>
      <c r="FF39" s="15">
        <v>-38.362010638160427</v>
      </c>
      <c r="FG39" s="15">
        <v>-66.858908850720582</v>
      </c>
      <c r="FH39" s="15">
        <v>-21.036586161244969</v>
      </c>
      <c r="FI39" s="15">
        <v>-29.065026879874694</v>
      </c>
      <c r="FJ39" s="15">
        <v>-1.2497811520882465</v>
      </c>
      <c r="FK39" s="15">
        <v>23.231652395426238</v>
      </c>
      <c r="FL39" s="15">
        <v>45.607570990002671</v>
      </c>
      <c r="FM39" s="15">
        <f>+SUM(FA39:FL39)</f>
        <v>-374.73203033666044</v>
      </c>
      <c r="FO39" s="15">
        <v>41.660841749997758</v>
      </c>
      <c r="FP39" s="15">
        <v>-0.18134415884065902</v>
      </c>
      <c r="FQ39" s="15">
        <v>17.527401099999395</v>
      </c>
      <c r="FR39" s="15">
        <f>+SUM(FO39:FQ39)</f>
        <v>59.006898691156493</v>
      </c>
    </row>
    <row r="40" spans="2:174" x14ac:dyDescent="0.25">
      <c r="B40" s="692" t="s">
        <v>731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>
        <v>-10.861741999999822</v>
      </c>
      <c r="EQ40" s="15">
        <v>22.880050999999867</v>
      </c>
      <c r="ER40" s="15">
        <v>-57.878124999999955</v>
      </c>
      <c r="ES40" s="15">
        <v>2.1566629999999805</v>
      </c>
      <c r="ET40" s="15">
        <v>-40.519182000000114</v>
      </c>
      <c r="EU40" s="15">
        <v>-12.308386999999925</v>
      </c>
      <c r="EV40" s="15">
        <v>53.860254000000054</v>
      </c>
      <c r="EW40" s="15">
        <v>69.798501999999985</v>
      </c>
      <c r="EX40" s="15">
        <v>148.342401</v>
      </c>
      <c r="EY40" s="15">
        <f>+SUM(EM40:EX40)</f>
        <v>246.79155399999991</v>
      </c>
      <c r="EZ40" s="16"/>
      <c r="FA40" s="15">
        <v>76.30165599999998</v>
      </c>
      <c r="FB40" s="15">
        <v>73.174635000000023</v>
      </c>
      <c r="FC40" s="15">
        <v>29.818499999999972</v>
      </c>
      <c r="FD40" s="15">
        <v>79.504184000000009</v>
      </c>
      <c r="FE40" s="15">
        <v>-119.40936599999998</v>
      </c>
      <c r="FF40" s="15">
        <v>-147.95022800000004</v>
      </c>
      <c r="FG40" s="15">
        <v>-9.3243389999999522</v>
      </c>
      <c r="FH40" s="15">
        <v>-14.747531000000038</v>
      </c>
      <c r="FI40" s="15">
        <v>-58.35312899999991</v>
      </c>
      <c r="FJ40" s="15">
        <v>-52.416667000000075</v>
      </c>
      <c r="FK40" s="15">
        <v>37.952516999999943</v>
      </c>
      <c r="FL40" s="15">
        <v>-32.906253999999876</v>
      </c>
      <c r="FM40" s="15">
        <f>+SUM(FA40:FL40)</f>
        <v>-138.35602199999994</v>
      </c>
      <c r="FO40" s="15">
        <v>-12.459700000000112</v>
      </c>
      <c r="FP40" s="15">
        <v>-3.2281529999999066</v>
      </c>
      <c r="FQ40" s="15">
        <v>53.966928999999823</v>
      </c>
      <c r="FR40" s="15">
        <f>+SUM(FO40:FQ40)</f>
        <v>38.279075999999804</v>
      </c>
    </row>
    <row r="41" spans="2:174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/>
      <c r="FK41" s="522"/>
      <c r="FL41" s="522"/>
      <c r="FM41" s="522">
        <f>+SUM(FA41:FL41)</f>
        <v>0</v>
      </c>
      <c r="FO41" s="522"/>
      <c r="FP41" s="522"/>
      <c r="FQ41" s="522"/>
      <c r="FR41" s="522">
        <f>+SUM(FO41:FQ41)</f>
        <v>0</v>
      </c>
    </row>
    <row r="42" spans="2:174" ht="15.75" x14ac:dyDescent="0.25">
      <c r="B42" s="693" t="s">
        <v>736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>
        <v>-318.01366224999992</v>
      </c>
      <c r="EQ42" s="24">
        <v>-87.371517020000056</v>
      </c>
      <c r="ER42" s="24">
        <v>126.04674702999978</v>
      </c>
      <c r="ES42" s="24">
        <v>332.16415536000022</v>
      </c>
      <c r="ET42" s="24">
        <v>93.956237370001872</v>
      </c>
      <c r="EU42" s="24">
        <v>-115.29124311000191</v>
      </c>
      <c r="EV42" s="24">
        <v>-175.25947784000005</v>
      </c>
      <c r="EW42" s="24">
        <v>-209.14505673000008</v>
      </c>
      <c r="EX42" s="24">
        <v>244.77900746</v>
      </c>
      <c r="EY42" s="24">
        <f>+SUM(EM42:EX42)</f>
        <v>546.63008276999972</v>
      </c>
      <c r="EZ42" s="685"/>
      <c r="FA42" s="24">
        <v>100.16536896000207</v>
      </c>
      <c r="FB42" s="24">
        <v>-25.111837890002107</v>
      </c>
      <c r="FC42" s="24">
        <v>22.977463620000208</v>
      </c>
      <c r="FD42" s="24">
        <v>-341.09624371000018</v>
      </c>
      <c r="FE42" s="24">
        <v>5.7895298799999182</v>
      </c>
      <c r="FF42" s="24">
        <v>180.48861453000018</v>
      </c>
      <c r="FG42" s="24">
        <v>94.820702320000009</v>
      </c>
      <c r="FH42" s="24">
        <v>49.465196749999905</v>
      </c>
      <c r="FI42" s="24">
        <v>-162.44290570999988</v>
      </c>
      <c r="FJ42" s="24">
        <v>-2.4342638299999635</v>
      </c>
      <c r="FK42" s="24">
        <v>-177.73602229000016</v>
      </c>
      <c r="FL42" s="24">
        <v>326.24043441000003</v>
      </c>
      <c r="FM42" s="24">
        <f>+SUM(FA42:FL42)</f>
        <v>71.126037040000028</v>
      </c>
      <c r="FO42" s="24">
        <v>27.270885890000045</v>
      </c>
      <c r="FP42" s="24">
        <v>32.602950459999875</v>
      </c>
      <c r="FQ42" s="24">
        <v>-91.334735720000026</v>
      </c>
      <c r="FR42" s="24">
        <f>+SUM(FO42:FQ42)</f>
        <v>-31.460899370000107</v>
      </c>
    </row>
    <row r="43" spans="2:174" x14ac:dyDescent="0.25">
      <c r="B43" s="114" t="s">
        <v>693</v>
      </c>
    </row>
    <row r="44" spans="2:174" x14ac:dyDescent="0.25">
      <c r="B44" s="114" t="s">
        <v>730</v>
      </c>
    </row>
    <row r="45" spans="2:174" x14ac:dyDescent="0.25">
      <c r="B45" s="114" t="s">
        <v>744</v>
      </c>
    </row>
  </sheetData>
  <mergeCells count="13">
    <mergeCell ref="BG5:BS5"/>
    <mergeCell ref="BU5:CG5"/>
    <mergeCell ref="CI5:CU5"/>
    <mergeCell ref="CW5:DI5"/>
    <mergeCell ref="C5:O5"/>
    <mergeCell ref="Q5:AC5"/>
    <mergeCell ref="AE5:AQ5"/>
    <mergeCell ref="AS5:BE5"/>
    <mergeCell ref="EM5:EY5"/>
    <mergeCell ref="FA5:FM5"/>
    <mergeCell ref="FO5:FR5"/>
    <mergeCell ref="DK5:DW5"/>
    <mergeCell ref="DY5:EK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5">
        <v>44440</v>
      </c>
      <c r="D5" s="776"/>
      <c r="E5" s="776"/>
      <c r="F5" s="775">
        <v>44531</v>
      </c>
      <c r="G5" s="776"/>
      <c r="H5" s="776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7">
        <v>2021</v>
      </c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8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9" t="e">
        <f>+E10+F10+J10+K10</f>
        <v>#REF!</v>
      </c>
      <c r="D11" s="780"/>
      <c r="E11" s="780"/>
      <c r="F11" s="780"/>
      <c r="G11" s="780"/>
      <c r="H11" s="780"/>
      <c r="I11" s="780"/>
      <c r="J11" s="780"/>
      <c r="K11" s="781"/>
      <c r="L11" s="779" t="e">
        <f>+L10+M10+N10</f>
        <v>#REF!</v>
      </c>
      <c r="M11" s="782"/>
      <c r="N11" s="783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7">
        <v>2022</v>
      </c>
      <c r="D15" s="777"/>
      <c r="E15" s="777"/>
      <c r="F15" s="777"/>
      <c r="G15" s="777"/>
      <c r="H15" s="777"/>
      <c r="I15" s="777"/>
      <c r="J15" s="777"/>
      <c r="K15" s="777"/>
      <c r="L15" s="777"/>
      <c r="M15" s="777"/>
      <c r="N15" s="777"/>
      <c r="O15" s="778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9" t="e">
        <f>+E22+F22+J22+K22</f>
        <v>#REF!</v>
      </c>
      <c r="D23" s="780"/>
      <c r="E23" s="780"/>
      <c r="F23" s="780"/>
      <c r="G23" s="780"/>
      <c r="H23" s="780"/>
      <c r="I23" s="780"/>
      <c r="J23" s="780"/>
      <c r="K23" s="781"/>
      <c r="L23" s="779" t="e">
        <f>+L22+M22+N22</f>
        <v>#REF!</v>
      </c>
      <c r="M23" s="782"/>
      <c r="N23" s="783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4" t="s">
        <v>564</v>
      </c>
      <c r="EI1" s="784"/>
      <c r="EJ1" s="784"/>
      <c r="EK1" s="528"/>
      <c r="EL1" s="303"/>
      <c r="EN1" s="784" t="s">
        <v>563</v>
      </c>
      <c r="EO1" s="784"/>
      <c r="EP1" s="784"/>
      <c r="EQ1" s="784"/>
      <c r="ER1" s="784"/>
      <c r="ES1" s="784"/>
      <c r="ET1" s="784"/>
      <c r="EU1" s="412"/>
      <c r="EV1" s="412"/>
      <c r="EX1" s="784" t="s">
        <v>562</v>
      </c>
      <c r="EY1" s="784"/>
      <c r="EZ1" s="784"/>
      <c r="FA1" s="784"/>
      <c r="FB1" s="784"/>
      <c r="FC1" s="784"/>
      <c r="FD1" s="784"/>
      <c r="FE1" s="412"/>
      <c r="FF1" s="412"/>
      <c r="FH1" s="784" t="s">
        <v>561</v>
      </c>
      <c r="FI1" s="784"/>
      <c r="FJ1" s="784"/>
      <c r="FK1" s="784"/>
      <c r="FL1" s="784"/>
      <c r="FM1" s="784"/>
      <c r="FN1" s="784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4" t="s">
        <v>564</v>
      </c>
      <c r="EG1" s="784"/>
      <c r="EH1" s="784"/>
      <c r="EI1" s="540"/>
      <c r="EJ1" s="303"/>
      <c r="EL1" s="784" t="s">
        <v>563</v>
      </c>
      <c r="EM1" s="784"/>
      <c r="EN1" s="784"/>
      <c r="EO1" s="784"/>
      <c r="EP1" s="784"/>
      <c r="EQ1" s="784"/>
      <c r="ER1" s="784"/>
      <c r="ES1" s="540"/>
      <c r="ET1" s="540"/>
      <c r="EV1" s="784" t="s">
        <v>562</v>
      </c>
      <c r="EW1" s="784"/>
      <c r="EX1" s="784"/>
      <c r="EY1" s="784"/>
      <c r="EZ1" s="784"/>
      <c r="FA1" s="784"/>
      <c r="FB1" s="784"/>
      <c r="FC1" s="540"/>
      <c r="FD1" s="540"/>
      <c r="FF1" s="784" t="s">
        <v>561</v>
      </c>
      <c r="FG1" s="784"/>
      <c r="FH1" s="784"/>
      <c r="FI1" s="784"/>
      <c r="FJ1" s="784"/>
      <c r="FK1" s="784"/>
      <c r="FL1" s="784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1"/>
      <c r="E4" s="791"/>
      <c r="F4" s="791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2"/>
      <c r="B5" s="464">
        <v>2020</v>
      </c>
      <c r="C5" s="465"/>
      <c r="D5" s="785">
        <v>2021</v>
      </c>
      <c r="E5" s="786"/>
      <c r="F5" s="787"/>
      <c r="G5" s="466"/>
      <c r="H5" s="465"/>
      <c r="I5" s="465"/>
      <c r="J5" s="785" t="s">
        <v>569</v>
      </c>
      <c r="K5" s="786"/>
      <c r="L5" s="786"/>
      <c r="M5" s="786"/>
      <c r="N5" s="786"/>
      <c r="O5" s="787"/>
      <c r="P5" s="466"/>
      <c r="Q5" s="785" t="s">
        <v>570</v>
      </c>
      <c r="R5" s="786"/>
      <c r="S5" s="786"/>
      <c r="T5" s="786"/>
      <c r="U5" s="787"/>
      <c r="V5" s="465"/>
      <c r="W5" s="788" t="s">
        <v>611</v>
      </c>
      <c r="X5" s="789"/>
      <c r="Y5" s="789"/>
      <c r="Z5" s="790"/>
      <c r="AA5" s="465"/>
      <c r="AB5" s="785" t="s">
        <v>608</v>
      </c>
      <c r="AC5" s="786"/>
      <c r="AD5" s="786"/>
      <c r="AE5" s="786"/>
      <c r="AF5" s="787"/>
      <c r="AG5" s="466"/>
      <c r="AH5" s="785" t="s">
        <v>610</v>
      </c>
      <c r="AI5" s="786"/>
      <c r="AJ5" s="786"/>
      <c r="AK5" s="786"/>
      <c r="AL5" s="787"/>
      <c r="AM5" s="466"/>
      <c r="AN5" s="785" t="s">
        <v>617</v>
      </c>
      <c r="AO5" s="786"/>
      <c r="AP5" s="786"/>
      <c r="AQ5" s="786"/>
      <c r="AR5" s="787"/>
      <c r="AS5" s="465"/>
      <c r="AT5" s="465"/>
    </row>
    <row r="6" spans="1:46" ht="28.5" customHeight="1" x14ac:dyDescent="0.25">
      <c r="A6" s="793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4" t="s">
        <v>564</v>
      </c>
      <c r="EG1" s="784"/>
      <c r="EH1" s="784"/>
      <c r="EI1" s="528"/>
      <c r="EK1" s="794" t="s">
        <v>574</v>
      </c>
      <c r="EL1" s="794"/>
      <c r="EM1" s="794"/>
      <c r="EN1" s="794"/>
      <c r="EO1" s="794"/>
      <c r="EP1" s="794"/>
      <c r="EQ1" s="794"/>
      <c r="ER1" s="794"/>
      <c r="ES1" s="794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5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5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5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8" t="s">
        <v>619</v>
      </c>
      <c r="C3" s="796"/>
      <c r="D3" s="799"/>
      <c r="E3" s="798" t="s">
        <v>665</v>
      </c>
      <c r="F3" s="796"/>
      <c r="G3" s="799"/>
      <c r="H3" s="796" t="s">
        <v>666</v>
      </c>
      <c r="I3" s="796"/>
      <c r="J3" s="797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4" t="s">
        <v>564</v>
      </c>
      <c r="DU1" s="784"/>
      <c r="DV1" s="784"/>
      <c r="DX1" s="794" t="s">
        <v>574</v>
      </c>
      <c r="DY1" s="794"/>
      <c r="DZ1" s="794"/>
      <c r="EA1" s="794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5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5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5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5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800" t="s">
        <v>390</v>
      </c>
      <c r="C20" s="800"/>
      <c r="D20" s="800"/>
      <c r="E20" s="800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30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3" t="s">
        <v>251</v>
      </c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163"/>
      <c r="Q2" s="163"/>
      <c r="R2" s="164"/>
    </row>
    <row r="3" spans="1:18" ht="8.25" customHeight="1" x14ac:dyDescent="0.25">
      <c r="A3" s="163"/>
      <c r="B3" s="163"/>
      <c r="C3" s="801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3" t="s">
        <v>269</v>
      </c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802"/>
      <c r="O25" s="802"/>
      <c r="P25" s="163"/>
      <c r="Q25" s="163"/>
      <c r="R25" s="164"/>
    </row>
    <row r="26" spans="1:19" ht="14.25" customHeight="1" x14ac:dyDescent="0.25">
      <c r="A26" s="163"/>
      <c r="B26" s="801" t="s">
        <v>270</v>
      </c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3" t="s">
        <v>275</v>
      </c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  <c r="O54" s="802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1" t="s">
        <v>276</v>
      </c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163"/>
      <c r="Q56" s="163"/>
      <c r="R56" s="164"/>
    </row>
    <row r="57" spans="1:18" ht="12.75" hidden="1" customHeight="1" x14ac:dyDescent="0.25">
      <c r="A57" s="163"/>
      <c r="B57" s="163"/>
      <c r="C57" s="801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  <c r="O57" s="802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4" t="s">
        <v>402</v>
      </c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</row>
    <row r="2" spans="1:17" x14ac:dyDescent="0.25">
      <c r="B2" s="804" t="s">
        <v>113</v>
      </c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5" t="s">
        <v>438</v>
      </c>
      <c r="D5" s="805"/>
      <c r="E5" s="805"/>
      <c r="F5" s="805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cp:lastPrinted>2023-08-29T13:34:17Z</cp:lastPrinted>
  <dcterms:created xsi:type="dcterms:W3CDTF">2020-08-01T14:22:58Z</dcterms:created>
  <dcterms:modified xsi:type="dcterms:W3CDTF">2025-07-07T22:02:40Z</dcterms:modified>
</cp:coreProperties>
</file>